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266" windowWidth="17730" windowHeight="12165" tabRatio="917" activeTab="16"/>
  </bookViews>
  <sheets>
    <sheet name="Прил 1" sheetId="1" r:id="rId1"/>
    <sheet name="Прил 2" sheetId="2" r:id="rId2"/>
    <sheet name="Прил 3" sheetId="3" r:id="rId3"/>
    <sheet name="Прил 4" sheetId="4" r:id="rId4"/>
    <sheet name="Прил 5" sheetId="5" r:id="rId5"/>
    <sheet name="Прил 6" sheetId="6" r:id="rId6"/>
    <sheet name="Прил 7" sheetId="7" r:id="rId7"/>
    <sheet name="Прил 8" sheetId="8" r:id="rId8"/>
    <sheet name="Прил 9" sheetId="9" r:id="rId9"/>
    <sheet name="Прил 10" sheetId="10" r:id="rId10"/>
    <sheet name="Прил 11" sheetId="11" r:id="rId11"/>
    <sheet name="Прил 12" sheetId="12" r:id="rId12"/>
    <sheet name="Прил 13" sheetId="13" r:id="rId13"/>
    <sheet name="Прил 14" sheetId="14" r:id="rId14"/>
    <sheet name="Прил 15" sheetId="15" r:id="rId15"/>
    <sheet name="Прил 16" sheetId="16" r:id="rId16"/>
    <sheet name="Прил 17" sheetId="17" r:id="rId17"/>
  </sheets>
  <externalReferences>
    <externalReference r:id="rId20"/>
  </externalReferences>
  <definedNames>
    <definedName name="_xlnm.Print_Area">#REF!</definedName>
    <definedName name="_xlnm.Print_Area_1">#REF!</definedName>
    <definedName name="_xlnm.Print_Area_2">#REF!</definedName>
    <definedName name="_xlnm.Print_Area_3">#REF!</definedName>
    <definedName name="_xlnm.Print_Area_4">#REF!</definedName>
    <definedName name="_xlnm.Print_Area_5">'Прил 5'!$A$1:$F$373</definedName>
    <definedName name="_xlnm.Print_Area_6">'Прил 6'!$A$1:$G$379</definedName>
    <definedName name="_xlnm.Print_Area_7">'Прил 7'!$A$1:$D$307</definedName>
    <definedName name="_xlnm.Print_Area_8">#REF!</definedName>
    <definedName name="_xlnm.Print_Area" localSheetId="0">'Прил 1'!$A$1:$E$88</definedName>
    <definedName name="_xlnm.Print_Area" localSheetId="11">'Прил 12'!$A$1:$E$77</definedName>
    <definedName name="_xlnm.Print_Area" localSheetId="1">'Прил 2'!$A$1:$E$154</definedName>
    <definedName name="_xlnm.Print_Area" localSheetId="4">'Прил 5'!$A$1:$H$447</definedName>
    <definedName name="_xlnm.Print_Area" localSheetId="5">'Прил 6'!$A$1:$I$487</definedName>
    <definedName name="_xlnm.Print_Area" localSheetId="6">'Прил 7'!$A$1:$F$339</definedName>
    <definedName name="_xlnm.Print_Area" localSheetId="8">'Прил 9'!$A$1:$H$16</definedName>
  </definedNames>
  <calcPr fullCalcOnLoad="1"/>
</workbook>
</file>

<file path=xl/sharedStrings.xml><?xml version="1.0" encoding="utf-8"?>
<sst xmlns="http://schemas.openxmlformats.org/spreadsheetml/2006/main" count="7391" uniqueCount="1155">
  <si>
    <t>Наименование</t>
  </si>
  <si>
    <t>Рз</t>
  </si>
  <si>
    <t>ПР</t>
  </si>
  <si>
    <t>ЦСР</t>
  </si>
  <si>
    <t>ВР</t>
  </si>
  <si>
    <t>ВСЕГО</t>
  </si>
  <si>
    <t>ОБЩЕГОСУДАРСТВЕННЫЕ ВОПРОСЫ</t>
  </si>
  <si>
    <t>01</t>
  </si>
  <si>
    <t>00</t>
  </si>
  <si>
    <t>Функционирование высшего должностного лица субъекта Российской Федерации и муниципального образования</t>
  </si>
  <si>
    <t>02</t>
  </si>
  <si>
    <t>Обеспечение функционирования Главы Курского района Курской области</t>
  </si>
  <si>
    <t>71 0 00 00000</t>
  </si>
  <si>
    <t>Глава Курского района Курской области</t>
  </si>
  <si>
    <t>71 1 00 00000</t>
  </si>
  <si>
    <t>Обеспечение деятельности и выполнение функций органов местного самоуправления</t>
  </si>
  <si>
    <t>71 1 00 С1402</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</si>
  <si>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</si>
  <si>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</si>
  <si>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</si>
  <si>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Обеспечение деятельности контрольно-счетного органа Курского района Курской области</t>
  </si>
  <si>
    <t>74 0 00 00000</t>
  </si>
  <si>
    <t>Руководитель контрольно-счетного органа Курского района Курской области</t>
  </si>
  <si>
    <t>74 1 00 00000</t>
  </si>
  <si>
    <t>74 1 00 С1402</t>
  </si>
  <si>
    <t>100</t>
  </si>
  <si>
    <t>Аппарат контрольно-счетного органа Курского района Курской области</t>
  </si>
  <si>
    <t>74 3 00 00000</t>
  </si>
  <si>
    <t>Осуществление переданных полномочий в сфере внешнего муниципального финансового контроля</t>
  </si>
  <si>
    <t>74 3 00 П1484</t>
  </si>
  <si>
    <t>Обеспечение деятельности Представительного Собрания Курского района Курской области</t>
  </si>
  <si>
    <t>75 0 00 00000</t>
  </si>
  <si>
    <t>Председатель Представительного Собрания Курского района Курской области</t>
  </si>
  <si>
    <t>75 1 00 00000</t>
  </si>
  <si>
    <t>75 1 00 С1402</t>
  </si>
  <si>
    <t>Аппарат Представительного Собрания Курского района Курской области</t>
  </si>
  <si>
    <t>75 3 00 00000</t>
  </si>
  <si>
    <t>75 3 00 С1402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</si>
  <si>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</si>
  <si>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</si>
  <si>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Муниципальная программа «Сохранение и развитие архивного дела в Курском районе Курской области на 2015-2019 годы»</t>
  </si>
  <si>
    <t>10 0 00 00000</t>
  </si>
  <si>
    <t>Подпрограмма «Организация хранения, комплектования и использования документов Архивного фонда Курской области и иных архивных документов» муниципальной программы «Сохранение и развитие архивного дела в Курском районе Курской области на 2015-2019 годы»</t>
  </si>
  <si>
    <t>10 2 00 00000</t>
  </si>
  <si>
    <t>Основное мероприятие  "Осуществление отдельных государственных полномочий Курского района Курской области в сфере архивного  дела"</t>
  </si>
  <si>
    <t>10 2 01 00000</t>
  </si>
  <si>
    <t>Осуществление отдельных государственных полномочий в сфере архивного дела</t>
  </si>
  <si>
    <t>10 2 01 13360</t>
  </si>
  <si>
    <t>Закупка товаров, работ и услуг для обеспечения государственных (муниципальных) нужд</t>
  </si>
  <si>
    <t>Реализация мероприятий по формированию и содержанию муниципального архива</t>
  </si>
  <si>
    <t>10 2 01 С1438</t>
  </si>
  <si>
    <t>Муниципальная программа «Профилактика правонарушений в Курском районе Курской области на 2015-2019 годы»</t>
  </si>
  <si>
    <t>12 0 00 00000</t>
  </si>
  <si>
    <t>Подпрограмма «Управление муниципальной программой и обеспечение условий реализации» муниципальной программы «Профилактика правонарушений в Курском районе Курской области на 2015-2019 годы»</t>
  </si>
  <si>
    <t>12 1 00 00000</t>
  </si>
  <si>
    <t>Основное мероприятие "Обеспечение деятельности комиссий по делам несовершеннолетних и защите их прав"</t>
  </si>
  <si>
    <t>12 1 01 00000</t>
  </si>
  <si>
    <t>12 1 01 13180</t>
  </si>
  <si>
    <t>Обеспечение функционирования Администрации Курского района Курской области</t>
  </si>
  <si>
    <t>73 0 00 00000</t>
  </si>
  <si>
    <t>Обеспечение деятельности Администрации Курского района Курской области</t>
  </si>
  <si>
    <t>73 1 00 00000</t>
  </si>
  <si>
    <t>73 1 00 С1402</t>
  </si>
  <si>
    <t>Иные бюджетные ассигнования</t>
  </si>
  <si>
    <t>Осуществление переданных полномочий в сфере внутреннего муниципального финансового контроля</t>
  </si>
  <si>
    <t>73 1 00 П1485</t>
  </si>
  <si>
    <t>Непрограммная деятельность органов местного самоуправления Курского района Курской области</t>
  </si>
  <si>
    <t>77 0 00 00000</t>
  </si>
  <si>
    <t>Непрограммные расходы органов местного самоуправления Курского района Курской области</t>
  </si>
  <si>
    <t>77 2 00 00000</t>
  </si>
  <si>
    <t>Осуществление отдельных государственных полномочий по организации и обеспечению деятельности административных комиссий</t>
  </si>
  <si>
    <t>77 2 00 13480</t>
  </si>
  <si>
    <t>Обеспечение деятельности финансовых, налоговых и таможенных органов и органов финансового (финансово-бюджетного) надзора</t>
  </si>
  <si>
    <t>06</t>
  </si>
  <si>
    <t>Муниципальная программа «Повышение эффективности управления финансами в Курском районе Курской области на 2015-2019 годы»</t>
  </si>
  <si>
    <t>14 0 00 00000</t>
  </si>
  <si>
    <t>Подпрограмма «Управление муниципальной программой и обеспечение условий реализации» муниципальной программы «Повышение эффективности управления финансами в Курском районе Курской области на 2015-2019 годы»</t>
  </si>
  <si>
    <t>14 3 00 00000</t>
  </si>
  <si>
    <t>Основное мероприятие "Руководство и управление в сфере установленных функций"</t>
  </si>
  <si>
    <t>14 3 01 00000</t>
  </si>
  <si>
    <t>14 3 01 С1402</t>
  </si>
  <si>
    <t>200</t>
  </si>
  <si>
    <t>Муниципальная программа «Содействие занятости населения Курского района Курской области на 2015-2019 годы»</t>
  </si>
  <si>
    <t>17 0 00 00000</t>
  </si>
  <si>
    <t>Подпрограмма «Развитие институтов рынка труда» муниципальной программы «Содействие занятости населения Курского района Курской области на 2015-2019 годы»</t>
  </si>
  <si>
    <t>17 2 00 00000</t>
  </si>
  <si>
    <t>Основное мероприятие "Исполнение переданных государственных полномочий местным бюджетам в сфере трудовых отношений"</t>
  </si>
  <si>
    <t>17 2 01 00000</t>
  </si>
  <si>
    <t>Осуществление отдельных государственных полномочий в сфере трудовых отношений</t>
  </si>
  <si>
    <t>17 2 01 13310</t>
  </si>
  <si>
    <t>Другие общегосударственные вопросы</t>
  </si>
  <si>
    <t>13</t>
  </si>
  <si>
    <t xml:space="preserve">Муниципальная программа «Социальная поддержка граждан Курского района Курской области на 2015-2019 годы» </t>
  </si>
  <si>
    <t>02 0 00 00000</t>
  </si>
  <si>
    <t>Подпрограмма «Управление муниципальной программой и обеспечение условий реализации» муниципальной программы «Социальная поддержка граждан Курского района Курской области на 2015-2019 годы»</t>
  </si>
  <si>
    <t>02 1 00 00000</t>
  </si>
  <si>
    <t>Основное мероприятие "Оказание мер социальной поддержки общественным организациям ветеранов войны, труда, Вооруженных Сил и правоохранительных органов"</t>
  </si>
  <si>
    <t>02 1 01 00000</t>
  </si>
  <si>
    <t>Оказание финансовой поддержки общественным организациям ветеранов войны, труда, Вооруженных Сил и правоохранительных органов</t>
  </si>
  <si>
    <t>02 1 01 13200</t>
  </si>
  <si>
    <t>Предоставление субсидий бюджетным, автономным учреждениям и иным некоммерческим организациям</t>
  </si>
  <si>
    <t>600</t>
  </si>
  <si>
    <t xml:space="preserve">Подпрограмма «Улучшение демографической ситуации, совершенствование социальной поддержки семьи и детей» муниципальной программы «Социальная поддержка граждан Курского района Курской области на 2015-2019 годы»
</t>
  </si>
  <si>
    <t>02 3 00 00000</t>
  </si>
  <si>
    <t>Основное мероприятие "Исполнение переданных государственных полномочий местным бюджетам на содержание работников по организации и осуществлению деятельности по опеке и попечительству"</t>
  </si>
  <si>
    <t>02 3 01 00000</t>
  </si>
  <si>
    <t>Содержание работников, осуществляющих переданные государственные полномочия по организации и осуществлению деятельности по опеке и попечительству</t>
  </si>
  <si>
    <t>02 3 01 13170</t>
  </si>
  <si>
    <t>Муниципальная программа «Управление муниципальным имуществом и земельными ресурсами в Курском районе Курской области на 2015-2019 годы»</t>
  </si>
  <si>
    <t>04 0 00 00000</t>
  </si>
  <si>
    <t>Подпрограмма «Проведение муниципальной политики в области имущественных и земельных отношений» муниципальной программы «Управление муниципальным имуществом и земельными ресурсами в Курском районе Курской области на 2015-2019 годы»</t>
  </si>
  <si>
    <t>04 2 00 00000</t>
  </si>
  <si>
    <t>Основное мероприятие "Осуществление мероприятий в области имущественных и земельных отношений"</t>
  </si>
  <si>
    <t>04 2 01 00000</t>
  </si>
  <si>
    <t>Мероприятия в области имущественных отношений</t>
  </si>
  <si>
    <t>04 2 01 С1467</t>
  </si>
  <si>
    <t>Мероприятия в области земельных отношений</t>
  </si>
  <si>
    <t>04 2 01 С1468</t>
  </si>
  <si>
    <t>Муниципальная программа «Развитие муниципальной службы в Курском районе Курской области на 2015-2019 годы»</t>
  </si>
  <si>
    <t>09 0 00 00000</t>
  </si>
  <si>
    <t>Подпрограмма «Реализация мероприятий, направленных на развитие муниципальной службы» муниципальной программы «Развитие муниципальной службы в Курском районе Курской области на 2015-2019 годы»</t>
  </si>
  <si>
    <t>09 1 00 00000</t>
  </si>
  <si>
    <t>Основное мероприятие "Повышение качества и эффективности муниципального управления"</t>
  </si>
  <si>
    <t>09 1 01 00000</t>
  </si>
  <si>
    <t>Выполнение других (прочих) обязательств Курского района Курской области</t>
  </si>
  <si>
    <t>09 1 01 С1404</t>
  </si>
  <si>
    <t>Мероприятия, направленные на развитие муниципальной службы</t>
  </si>
  <si>
    <t>09 1 01 С1437</t>
  </si>
  <si>
    <t>Подпрограмма «Обеспечение  правопорядка  на  территории  Курского района Курской области» муниципальной программы «Профилактика правонарушений в Курском районе Курской области на 2015-2019 годы»</t>
  </si>
  <si>
    <t>12 2 00 00000</t>
  </si>
  <si>
    <t>Основное мероприятие "Обеспечение правопорядка на территории Курского района Курской области"</t>
  </si>
  <si>
    <t>12 2 01 00000</t>
  </si>
  <si>
    <t>Реализация мероприятий направленных на обеспечение правопорядка на территории Курского района Курской области</t>
  </si>
  <si>
    <t>12 2  01 С1435</t>
  </si>
  <si>
    <r>
      <t xml:space="preserve">Реализация </t>
    </r>
    <r>
      <rPr>
        <sz val="14"/>
        <rFont val="Times New Roman"/>
        <family val="1"/>
      </rPr>
      <t>государственных</t>
    </r>
    <r>
      <rPr>
        <sz val="14"/>
        <color indexed="8"/>
        <rFont val="Times New Roman"/>
        <family val="1"/>
      </rPr>
      <t xml:space="preserve"> функций, связанных с общегосударственным управлением</t>
    </r>
  </si>
  <si>
    <t>76 0 00 00000</t>
  </si>
  <si>
    <t>Выполнение других обязательств Курского района Курской области</t>
  </si>
  <si>
    <t>76 1 00 00000</t>
  </si>
  <si>
    <t>76 1 00 С1404</t>
  </si>
  <si>
    <t>Реализация мероприятий по распространению официальной информации</t>
  </si>
  <si>
    <t>77 2 00 С1439</t>
  </si>
  <si>
    <t>77 2 00 59300</t>
  </si>
  <si>
    <t>Непрограммные расходы на обеспечение деятельности муниципальных казенных учреждений</t>
  </si>
  <si>
    <t>79 0 00 00000</t>
  </si>
  <si>
    <t>Расходы на обеспечение деятельности муниципальных казенных учреждений, не вошедшие в программные мероприятия</t>
  </si>
  <si>
    <t>79 1 00 00000</t>
  </si>
  <si>
    <t>Расходы на обеспечение деятельности (оказание услуг) муниципальных учреждений</t>
  </si>
  <si>
    <t>79 1 00 С1401</t>
  </si>
  <si>
    <t>800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</si>
  <si>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</si>
  <si>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</si>
  <si>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</si>
  <si>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Муниципальная программа  «Защита населения и территории от чрезвычайных ситуаций, обеспечение пожарной безопасности и безопасности людей на водных объектах в Курском районе Курской области на 2015-2019 годы»</t>
  </si>
  <si>
    <t>13 0 00 00000</t>
  </si>
  <si>
    <t>Подпрограмма «Снижение рисков и смягчение последствий чрезвычайных ситуаций природного и техногенного характера в Курском районе Курской области»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в Курском районе Курской области на 2015-2019 годы»</t>
  </si>
  <si>
    <t>13 2 00 00000</t>
  </si>
  <si>
    <t>Основное мероприятие "Создание на территории Курского района Курской области комплексной системы обеспечения безопасности жизнедеятельности населения Курского района Курской области АПК "Безопасный город"</t>
  </si>
  <si>
    <t>13 2 01 00000</t>
  </si>
  <si>
    <t>Отдельные мероприятия в области гражданской обороны, защиты населения и территорий от чрезвычайных ситуаций, безопасности людей на водных объектах</t>
  </si>
  <si>
    <t>13 2 01 C1460</t>
  </si>
  <si>
    <t xml:space="preserve">Основное мероприятие  "Использование спутниковых навигационных технологий и других результатов космической деятельности в интересах развития Курской области" </t>
  </si>
  <si>
    <t>13 2 02 00000</t>
  </si>
  <si>
    <t>13 2 02 C1460</t>
  </si>
  <si>
    <t>НАЦИОНАЛЬНАЯ ЭКОНОМИКА</t>
  </si>
  <si>
    <t>Общеэкономические вопросы</t>
  </si>
  <si>
    <t>Подпрограмма «Содействие временной занятости отдельных категорий граждан» муниципальной программы «Содействие занятости населения Курского района Курской области на 2015-2019 годы»</t>
  </si>
  <si>
    <t>17 1 00 00000</t>
  </si>
  <si>
    <t>Основное мероприятие "Создание условий развития рынка труда Курского района Курской области"</t>
  </si>
  <si>
    <t>17 1 01 00000</t>
  </si>
  <si>
    <t>Развитие рынка труда, повышение эффективности занятости населения</t>
  </si>
  <si>
    <t>17 1 01 С1436</t>
  </si>
  <si>
    <t>Дорожное хозяйство (дорожные фонды)</t>
  </si>
  <si>
    <t>Муниципальная программа «Развитие транспортной системы, обеспечение перевозки пассажиров в Курском районе Курской области и безопасности дорожного движения в Курском районе Курской области на 2015-2019 годы»</t>
  </si>
  <si>
    <t>11 0 00 00000</t>
  </si>
  <si>
    <t>Подпрограмма «Развитие сети автомобильных дорог Курского района Курской области» муниципальной программы «Развитие транспортной системы, обеспечение перевозки пассажиров в Курском районе Курской области и безопасности дорожного движения в Курском районе Курской области на 2015-2019 годы»</t>
  </si>
  <si>
    <t>11 2 00 00000</t>
  </si>
  <si>
    <t>Основное мероприятие "Развитие современной и эффективной транспортной инфраструктуры"</t>
  </si>
  <si>
    <t>11 2 01 00000</t>
  </si>
  <si>
    <t>Капитальные вложения в объекты государственной (муниципальной) собственности</t>
  </si>
  <si>
    <t>400</t>
  </si>
  <si>
    <t>11 2 01 С1423</t>
  </si>
  <si>
    <t>Основное мероприятие "Повышение технического уровня автомобильных дорог"</t>
  </si>
  <si>
    <t>11 2 02 00000</t>
  </si>
  <si>
    <t xml:space="preserve">Капитальный ремонт, ремонт и содержание автомобильных дорог общего пользования местного значения </t>
  </si>
  <si>
    <t>11 2 02 С1424</t>
  </si>
  <si>
    <t>Подпрограмма «Повышение безопасности дорожного движения в Курском районе Курской области» муниципальной программы «Развитие транспортной системы, обеспечение перевозки пассажиров в Курском районе Курской области и безопасности дорожного движения в Курском районе Курской области на 2015-2019 годы»</t>
  </si>
  <si>
    <t>11 4 00 00000</t>
  </si>
  <si>
    <t>Основное мероприятие "Мероприятия, направленные на предупреждение опасного поведения участников дорожного движения"</t>
  </si>
  <si>
    <t>11 4 01 00000</t>
  </si>
  <si>
    <t>Обеспечение безопасности дорожного движения на автомобильных дорогах местного значения</t>
  </si>
  <si>
    <t>11 4 01 С1459</t>
  </si>
  <si>
    <t>Муниципальная программа «Социальное развитие села в Курском районе Курской области на 2015-2019 годы»</t>
  </si>
  <si>
    <t>16 0 00 00000</t>
  </si>
  <si>
    <t>Подпрограмма «Устойчивое развитие сельских территорий Курского района Курской области» муниципальной программы «Социальное развитие села в Курском районе Курской области на 2015-2019 годы»</t>
  </si>
  <si>
    <t>16 1 00 00000</t>
  </si>
  <si>
    <t>Основное мероприятие "Обустройство сельских территорий объектами социальной и инженерной инфраструктуры, автомобильными дорогами"</t>
  </si>
  <si>
    <t>16 1 01 00000</t>
  </si>
  <si>
    <t>Другие вопросы в области национальной экономики</t>
  </si>
  <si>
    <t>Муниципальная программа «Развитие  экономики Курского района Курской области   на  2016-2020 годы»</t>
  </si>
  <si>
    <t>18 0 00 00000</t>
  </si>
  <si>
    <t>Подпрограмма «Содействие развитию малого и среднего предпринимательства  в  Курском районе  Курской области» муниципальной программы «Развитие  экономики Курского района Курской области   на  2016-2020 годы»</t>
  </si>
  <si>
    <t>18 2 00 00000</t>
  </si>
  <si>
    <t>Основное мероприятие "Обеспечение благоприятных условий для развития малого и среднего предпринимательства"</t>
  </si>
  <si>
    <t>18 2 01 00000</t>
  </si>
  <si>
    <t>Обеспечение условий для развития малого и среднего предпринимательства на территории Курского района Курской области</t>
  </si>
  <si>
    <t>18 2 01 С1405</t>
  </si>
  <si>
    <t>ЖИЛИЩНО-КОММУНАЛЬНОЕ ХОЗЯЙСТВО</t>
  </si>
  <si>
    <t>05</t>
  </si>
  <si>
    <t>Коммунальное хозяйство</t>
  </si>
  <si>
    <t>Муниципальная программа «Охрана окружающей среды в Курском районе Курской области на 2015-2019 годы»</t>
  </si>
  <si>
    <t>06 0 00 00000</t>
  </si>
  <si>
    <t>Подпрограмма «Экология и чистая вода Курского района Курской области» муниципальной программы «Охрана окружающей среды в Курском районе Курской области на 2015-2019 годы»</t>
  </si>
  <si>
    <t>06 1 00 00000</t>
  </si>
  <si>
    <t>Основное мероприятие"Обеспечение населения экологически чистой питьевой водой"</t>
  </si>
  <si>
    <t>06 1 01 00000</t>
  </si>
  <si>
    <t>ОБРАЗОВАНИЕ</t>
  </si>
  <si>
    <t>07</t>
  </si>
  <si>
    <t>Дошкольное образование</t>
  </si>
  <si>
    <t>Муниципальная  программа «Развитие образования в Курском районе Курской области на 2015-2019 годы»</t>
  </si>
  <si>
    <t>03 0 00 00000</t>
  </si>
  <si>
    <t>Подпрограмма «Развитие дошкольного и общего образования детей» муниципальной программы «Развитие образования в Курском районе Курской области на 2015-2019 годы»</t>
  </si>
  <si>
    <t>03 2 00 00000</t>
  </si>
  <si>
    <t>Основное мероприятие "Содействие развитию дошкольного образования"</t>
  </si>
  <si>
    <t>03 2 01 00000</t>
  </si>
  <si>
    <t>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 расходов на приобретение учебных пособий, средств обучения, игр, игрушек (за исключением расходов на содержание зданий и оплату коммунальных услуг)</t>
  </si>
  <si>
    <t>03 2 01 13030</t>
  </si>
  <si>
    <t>Основное мероприятие "Социальная поддержка работников образовательных организаций общего и дошкольного образования"</t>
  </si>
  <si>
    <t>03 2 03 00000</t>
  </si>
  <si>
    <t>03 2 03 S3060</t>
  </si>
  <si>
    <t>Основное мероприятие "Реализация дошкольных образовательных программ"</t>
  </si>
  <si>
    <t>03 2 05 00000</t>
  </si>
  <si>
    <t>03 2 05 С1401</t>
  </si>
  <si>
    <t>Муниципальная программа «Энергосбережение и повышение энергетической эффективности в Курском районе Курской области на 2015-2019 годы»</t>
  </si>
  <si>
    <t>05 0 00 00000</t>
  </si>
  <si>
    <t>Подпрограмма «Энергосбережение в Курском районе Курской области» муниципальной программы «Энергосбережение и повышение энергетической эффективности в Курском районе Курской области на 2015-2019 годы»</t>
  </si>
  <si>
    <t>05 1 00 00000</t>
  </si>
  <si>
    <t>Основное мероприятие "Осуществление мероприятий в области энергосбережения"</t>
  </si>
  <si>
    <t>05 1 01 00000</t>
  </si>
  <si>
    <t>Мероприятия в области энергосбережения</t>
  </si>
  <si>
    <t>05 1 01 С1434</t>
  </si>
  <si>
    <t>Общее образование</t>
  </si>
  <si>
    <t>Основное мероприятие "Содействие развитию общего образования"</t>
  </si>
  <si>
    <t>03 2 02 00000</t>
  </si>
  <si>
    <t>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 расходов на приобретение  учебников и учебных пособий, средств обучения, игр, игрушек (за исключением  расходов на содержание  зданий и оплату коммунальных услуг)</t>
  </si>
  <si>
    <t>03 2 02 13040</t>
  </si>
  <si>
    <t>Основное мероприятие "Реализация основных общеобразовательных программ"</t>
  </si>
  <si>
    <t>03 2 06 00000</t>
  </si>
  <si>
    <t>03 2 06 С1401</t>
  </si>
  <si>
    <t>Расходы на мероприятия по организации питания обучающихся муниципальных образовательных организаций</t>
  </si>
  <si>
    <t>03 2 06 С1412</t>
  </si>
  <si>
    <t>03 2 06 S3090</t>
  </si>
  <si>
    <t xml:space="preserve">Подпрограмма «Развитие дополнительного образования и системы воспитания детей»  муниципальной программы  «Развитие образования в Курском районе Курской области на 2015-2019 годы»
</t>
  </si>
  <si>
    <t>03 3 00 00000</t>
  </si>
  <si>
    <t>Основное мероприятие "Реализация  образовательных программ дополнительного образования и мероприятия по их развитию"</t>
  </si>
  <si>
    <t>03 3 01 00000</t>
  </si>
  <si>
    <t>03 3 01 С1401</t>
  </si>
  <si>
    <t xml:space="preserve">Муниципальная программа «Повышение эффективности работы с молодежью, организация отдыха и оздоровления детей, молодежи, развитие физической культуры и спорта в Курском районе Курской области на 2015-2019 годы»
</t>
  </si>
  <si>
    <t>08 0 00 00000</t>
  </si>
  <si>
    <t>Подпрограмма «Повышение эффективности реализации молодежной политики»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Курском районе Курской области на 2015-2019 годы»</t>
  </si>
  <si>
    <t>08 2 00 00000</t>
  </si>
  <si>
    <t>Основное мероприятие "Создание условий для вовлечения молодежи в активную общественную деятельность"</t>
  </si>
  <si>
    <t>08 2 01 00000</t>
  </si>
  <si>
    <t>Реализация мероприятий в сфере молодежной политики</t>
  </si>
  <si>
    <t>08 2 01 С1414</t>
  </si>
  <si>
    <t xml:space="preserve">Подпрограмма «Оздоровление и отдых детей»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Курском районе Курской области на 2015-2019 годы»
</t>
  </si>
  <si>
    <t>08 4 00 00000</t>
  </si>
  <si>
    <t>Основное мероприятие "Организация оздоровления и отдыха детей Курского района Курской области"</t>
  </si>
  <si>
    <t>08 4 01 00000</t>
  </si>
  <si>
    <t>Мероприятия, связанные с организацией отдыха детей в каникулярное время</t>
  </si>
  <si>
    <t>08 4 01 S3540</t>
  </si>
  <si>
    <t>Социальное обеспечение и иные выплаты населению</t>
  </si>
  <si>
    <t>300</t>
  </si>
  <si>
    <t>Другие вопросы в области образования</t>
  </si>
  <si>
    <t>Подпрограмма «Управление муниципальной программой и обеспечение условий реализации» муниципальной программы «Развитие образования в Курском районе Курской области на 2015-2019 годы»</t>
  </si>
  <si>
    <t>03 1 00 00000</t>
  </si>
  <si>
    <t>Основное мероприятие "Сопровождение реализации отдельных мероприятий муниципальной программы"</t>
  </si>
  <si>
    <t>03 1 01 00000</t>
  </si>
  <si>
    <t>Содержание работников, осуществляющих переданные государственные полномочия по выплате компенсации части родительской платы</t>
  </si>
  <si>
    <t>03 1 01 13120</t>
  </si>
  <si>
    <t>03 1 01 С1401</t>
  </si>
  <si>
    <t>03 1 02 00000</t>
  </si>
  <si>
    <t>03 1 02 С1402</t>
  </si>
  <si>
    <t>КУЛЬТУРА, КИНЕМАТОГРАФИЯ</t>
  </si>
  <si>
    <t>08</t>
  </si>
  <si>
    <t>Культура</t>
  </si>
  <si>
    <t xml:space="preserve">Муниципальная программа «Развитие культуры в Курском районе Курской области на 2015-2019 годы» </t>
  </si>
  <si>
    <t>01 0 00 00000</t>
  </si>
  <si>
    <t>Подпрограмма «Искусство» муниципальной программы «Развитие культуры в Курском районе Курской области на 2015-2019 годы»</t>
  </si>
  <si>
    <t>01 1 00 00000</t>
  </si>
  <si>
    <t>Основное мероприятие "Создание благоприятных условий для устойчивого развития сферы культуры"</t>
  </si>
  <si>
    <t>01 1 01 00000</t>
  </si>
  <si>
    <t>01 1 01 С1401</t>
  </si>
  <si>
    <t>Проведение мероприятий в области культуры</t>
  </si>
  <si>
    <t>01 1 01 С1463</t>
  </si>
  <si>
    <t>Подпрограмма «Наследие» муниципальной программы «Развитие культуры в Курском районе Курской области на 2015-2019 годы»</t>
  </si>
  <si>
    <t>01 2 00 00000</t>
  </si>
  <si>
    <t>Основное мероприятие "Развитие библиотечного дела в Курском районе Курской области"</t>
  </si>
  <si>
    <t>01 2 01 00000</t>
  </si>
  <si>
    <t>01 2 01 С1401</t>
  </si>
  <si>
    <t>Другие вопросы в области культуры, кинематографии</t>
  </si>
  <si>
    <t>Подпрограмма «Управление муниципальной программой и обеспечение условий реализации» муниципальной программы «Развитие культуры в Курском районе Курской области на 2015-2019 годы»</t>
  </si>
  <si>
    <t>01 3 00 00000</t>
  </si>
  <si>
    <t>Основное мероприятие "Организация и поддержка учреждений культуры, искусства и образования в сфере культуры"</t>
  </si>
  <si>
    <t>01 3 01 00000</t>
  </si>
  <si>
    <t>Содержание работников, осуществляющих отдельные государственные полномочия по предоставлению работникам муниципальных учреждений культуры мер социальной поддержки</t>
  </si>
  <si>
    <t>01 3 01 13340</t>
  </si>
  <si>
    <t>01 3 03 00000</t>
  </si>
  <si>
    <t>01 3 03 С1402</t>
  </si>
  <si>
    <t>СОЦИАЛЬНАЯ ПОЛИТИКА</t>
  </si>
  <si>
    <t>Пенсионное обеспечение</t>
  </si>
  <si>
    <t>10</t>
  </si>
  <si>
    <t>Подпрограмма «Развитие мер социальной поддержки отдельных категорий граждан» муниципальной программы «Социальная поддержка граждан Курского района Курской области на 2015-2019 годы»</t>
  </si>
  <si>
    <t>02 2 00 00000</t>
  </si>
  <si>
    <t>Основное мероприятие "Оказание социальной поддержки  муниципальным служащим"</t>
  </si>
  <si>
    <t>02 2 05 00000</t>
  </si>
  <si>
    <t>Выплата пенсий за выслугу лет и доплат к пенсиям муниципальных служащих</t>
  </si>
  <si>
    <t>02 2 05 С1445</t>
  </si>
  <si>
    <t>Социальное обеспечение населения</t>
  </si>
  <si>
    <t>Основное мероприятие "Оказание мер социальной поддержки и социальной помощи отдельным категориям граждан"</t>
  </si>
  <si>
    <t>01 3 02 00000</t>
  </si>
  <si>
    <t>Осуществление отдельных государственных полномочий по предоставлению работникам муниципальных учреждений культуры мер социальной поддержки</t>
  </si>
  <si>
    <t>01 3 02 13350</t>
  </si>
  <si>
    <t>Основное мероприятие "Обеспечение реализации комплекса мер, направленных на улучшение демографической ситуации в  Курском районе Курской области"</t>
  </si>
  <si>
    <t>02 2 01 00000</t>
  </si>
  <si>
    <t>Ежемесячное пособие на ребенка</t>
  </si>
  <si>
    <t>02 2 01 11130</t>
  </si>
  <si>
    <t>Основное мероприятие "Оказание мер социальной поддержки реабилитированным лицам"</t>
  </si>
  <si>
    <t>02 2 02 00000</t>
  </si>
  <si>
    <t>Обеспечение мер социальной поддержки реабилитированных лиц и лиц, признанных пострадавшими от политических репрессий</t>
  </si>
  <si>
    <t>02 2 02 11170</t>
  </si>
  <si>
    <t>Основное мероприятие "Оказание социальной поддержки отдельным категориям граждан по обеспечению продовольственными товарами"</t>
  </si>
  <si>
    <t>02 2 03 00000</t>
  </si>
  <si>
    <t>Предоставление социальной поддержки отдельным категориям граждан по обеспечению продовольственными товарами</t>
  </si>
  <si>
    <t>02 2 03 11180</t>
  </si>
  <si>
    <t>Основное мероприятие "Оказание мер социальной поддержки  ветеранам труда и  труженикам тыла"</t>
  </si>
  <si>
    <t>02 2 04 00000</t>
  </si>
  <si>
    <t>Обеспечение мер социальной поддержки ветеранов  труда</t>
  </si>
  <si>
    <t>02 2 04 13150</t>
  </si>
  <si>
    <t>Обеспечение мер социальной поддержки тружеников тыла</t>
  </si>
  <si>
    <t>02 2 04 13160</t>
  </si>
  <si>
    <t>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 отопления и  освещения работникам муниципальных образовательных организаций</t>
  </si>
  <si>
    <t>03 2 03 13070</t>
  </si>
  <si>
    <t>Подпрограмма «Развитие дополнительного образования и системы воспитания детей»  муниципальной программы  «Развитие образования в Курском районе Курской области на 2015-2019 годы»</t>
  </si>
  <si>
    <t>Основное мероприятие "Социальная поддержка работников образовательных организаций дополнительного образования"</t>
  </si>
  <si>
    <t>03 3 02 00000</t>
  </si>
  <si>
    <t>03 3 02 13070</t>
  </si>
  <si>
    <t>Охрана семьи и детства</t>
  </si>
  <si>
    <t xml:space="preserve"> Основное мероприятие "Организация осуществления государственных выплат и пособий гражданам, имеющим детей, детям-сиротам и детям, оставшимся без попечения родителей"</t>
  </si>
  <si>
    <t>02 3 02 00000</t>
  </si>
  <si>
    <t>Содержание ребенка в семье опекуна и приемной семье, а также вознаграждение, причитающееся приемному родителю</t>
  </si>
  <si>
    <t>02 3 02 13190</t>
  </si>
  <si>
    <t>Выплата компенсации части родительской платы</t>
  </si>
  <si>
    <t>03 2 01 13000</t>
  </si>
  <si>
    <t>Другие вопросы в области социальной политики</t>
  </si>
  <si>
    <t>Основное мероприятие "Финансовое обеспечение полномочий, переданных местным бюджетам на содержание работников, в сфере социальной защиты населения"</t>
  </si>
  <si>
    <t>02 1 02 00000</t>
  </si>
  <si>
    <t>Содержание работников, осуществляющих переданные государственные полномочия в сфере социальной защиты</t>
  </si>
  <si>
    <t>02 1 02 13220</t>
  </si>
  <si>
    <t>ФИЗИЧЕСКАЯ КУЛЬТУРА И СПОРТ</t>
  </si>
  <si>
    <t>11</t>
  </si>
  <si>
    <t xml:space="preserve">Физическая культура </t>
  </si>
  <si>
    <t>Подпрограмма «Реализация муниципальной политики в сфере физической культуры и спорта»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Курском районе Курской области на 2015-2019 годы»</t>
  </si>
  <si>
    <t>08 3 00 00000</t>
  </si>
  <si>
    <t xml:space="preserve">Основное мероприятие "Физическое воспитание, вовлечение населения в занятия физической культурой и массовым спортом, обеспечение организации и проведения физкультурных мероприятий и спортивных мероприятий" </t>
  </si>
  <si>
    <t>08 3 01 00000</t>
  </si>
  <si>
    <t>08 3 01 С1401</t>
  </si>
  <si>
    <t>Массовый спорт</t>
  </si>
  <si>
    <t>08 3 01 С1404</t>
  </si>
  <si>
    <t>Создание условий, обеспечивающих повышение мотивации жителей Курского района Курской области к регулярным занятиям физической культурой и спортом и ведению здорового образа жизни</t>
  </si>
  <si>
    <t>08 3 01 С1406</t>
  </si>
  <si>
    <t>Основное мероприятие "Обеспечение подготовки спортсменов Курского района Курской области высокого класса, материально-техническое обеспечение спортивных сборных команд Курского района Курской области (отдельных спортсменов Курского района Курской области)"</t>
  </si>
  <si>
    <t>08 3 02 00000</t>
  </si>
  <si>
    <t>Создание условий для успешного выступления спортсменов Курского района Курской области на областных спортивных соревнованиях и развития спортивного резерва</t>
  </si>
  <si>
    <t>08 3 02 С1407</t>
  </si>
  <si>
    <t>Спорт высших достижений</t>
  </si>
  <si>
    <t>14</t>
  </si>
  <si>
    <t>Дотации на выравнивание бюджетной обеспеченности субъектов Российской Федерации и муниципальных образований</t>
  </si>
  <si>
    <t>Подпрограмма «Эффективная система межбюджетных отношений в Курском районе Курской области» муниципальной программы «Повышение эффективности управления финансами в Курском районе Курской области на 2015-2019 годы»</t>
  </si>
  <si>
    <t>14 2 00 00000</t>
  </si>
  <si>
    <t>Основное мероприятие "Выравнивание бюджетной обеспеченности поселений Курского района Курской области"</t>
  </si>
  <si>
    <t>14 2 01 00000</t>
  </si>
  <si>
    <t>Осуществление отдельных государственных полномочий по расчету и предоставлению дотаций на выравнивание бюджетной обеспеченности поселений</t>
  </si>
  <si>
    <t>14 2 01 13450</t>
  </si>
  <si>
    <t>Межбюджетные трансферты</t>
  </si>
  <si>
    <t>500</t>
  </si>
  <si>
    <t>ГРБС</t>
  </si>
  <si>
    <t>РЗ</t>
  </si>
  <si>
    <t>Общегосударственные вопросы</t>
  </si>
  <si>
    <t>Национальная безопасность и правоохранительная деятельность</t>
  </si>
  <si>
    <t>Национальная экономика</t>
  </si>
  <si>
    <t>Жилищно-коммунальное хозяйство</t>
  </si>
  <si>
    <t>Образование</t>
  </si>
  <si>
    <t xml:space="preserve">Представительное Собрание Курского района Курской области </t>
  </si>
  <si>
    <t xml:space="preserve">Отдел социального обеспечения Администрации Курского района Курской области </t>
  </si>
  <si>
    <t>Социальная политика</t>
  </si>
  <si>
    <t>Реализация государственных функций, связанных с общегосударственным управлением</t>
  </si>
  <si>
    <t xml:space="preserve">Образование </t>
  </si>
  <si>
    <t>Муниципальная программа «Повышение эффективности работы с молодежью, организация отдыха и оздоровления детей, молодежи, развитие физической культуры и спорта в Курском районе Курской области на 2015-2019 годы»</t>
  </si>
  <si>
    <t>Культура, кинематография</t>
  </si>
  <si>
    <t>Физическая культура и спорт</t>
  </si>
  <si>
    <t>00 0 00 00000</t>
  </si>
  <si>
    <t>Проектирование, строительство (реконструкция), строительный контроль и авторский надзор автомобильных дорог общего пользования местного значения</t>
  </si>
  <si>
    <t>12 2 01 С1435</t>
  </si>
  <si>
    <r>
      <t xml:space="preserve">Реализация </t>
    </r>
    <r>
      <rPr>
        <b/>
        <sz val="14"/>
        <rFont val="Times New Roman"/>
        <family val="1"/>
      </rPr>
      <t>государственных</t>
    </r>
    <r>
      <rPr>
        <b/>
        <sz val="14"/>
        <color indexed="8"/>
        <rFont val="Times New Roman"/>
        <family val="1"/>
      </rPr>
      <t xml:space="preserve"> функций, связанных с общегосударственным управлением</t>
    </r>
  </si>
  <si>
    <t>Муниципальная программа  «Обеспечение доступным и комфортным жильем и коммунальными услугами граждан в Курском районе Курской области на 2015-2019 годы»</t>
  </si>
  <si>
    <t>07 0 00 00000</t>
  </si>
  <si>
    <t xml:space="preserve">Основное мероприятие  "Использование спутниковых навигационных технологий и других результатов космической деятельности в интересах развития Курского района Курской области" </t>
  </si>
  <si>
    <t>Основное мероприятие "Обеспечение реализации отдельных мероприятий, направленных на улучшение положения и качества жизни граждан"</t>
  </si>
  <si>
    <t>02 2 06 00000</t>
  </si>
  <si>
    <t>Осуществление мер по улучшению положения и качества жизни граждан</t>
  </si>
  <si>
    <t>02 2 06 С1473</t>
  </si>
  <si>
    <t>02 1 01 С1470</t>
  </si>
  <si>
    <t>Оказание финансовой поддержки общественным организациям</t>
  </si>
  <si>
    <t>03 3 02 S3060</t>
  </si>
  <si>
    <t>77 2 00 12700</t>
  </si>
  <si>
    <t>Расходы на содержание работников, осуществляющих отдельные государственные полномочия, по организации проведения мероприятий по отлову и содержанию безнадзорных животных</t>
  </si>
  <si>
    <t>77 2 00 12712</t>
  </si>
  <si>
    <t>Обеспечение проведения выборов и референдумов</t>
  </si>
  <si>
    <t>Организация и проведение выборов и референдумов</t>
  </si>
  <si>
    <t>77 3 00 00000</t>
  </si>
  <si>
    <t>Подготовка и проведение выборов</t>
  </si>
  <si>
    <t>77 3 00 С1441</t>
  </si>
  <si>
    <t>Мероприятия направленные на развитие социальной и инженерной инфраструктуры муниципальных образований Курской области</t>
  </si>
  <si>
    <t xml:space="preserve"> Подпрограмма «Создание условий для обеспечения доступным комфортным жильем граждан в Курском районе Курской области» муниципальной программы «Обеспечение доступным и комфортным жильем и коммунальными услугами граждан в  Курском районе Курской области на 2015-2019 годы»</t>
  </si>
  <si>
    <t>07 2 00 00000</t>
  </si>
  <si>
    <t>Основное мероприятие «Развитие социальной и инженерной инфраструктуры Курского района Курской области»</t>
  </si>
  <si>
    <t>07 2 01 00000</t>
  </si>
  <si>
    <t>07 2 01 S1500</t>
  </si>
  <si>
    <t>Сумма на 2019 год, руб.</t>
  </si>
  <si>
    <t>Итого расходы на 2019г., руб.</t>
  </si>
  <si>
    <t>итого расходы на 2019 год, руб.</t>
  </si>
  <si>
    <t>Дополнительное образование детей</t>
  </si>
  <si>
    <t>Основное мероприятие «Реализация  образовательных программ дополнительного образования и мероприятия по их развитию»</t>
  </si>
  <si>
    <t>Основное мероприятие «Социальная поддержка работников образовательных организаций дополнительного образования»</t>
  </si>
  <si>
    <t xml:space="preserve">Молодежная политика </t>
  </si>
  <si>
    <t>Молодежная политика</t>
  </si>
  <si>
    <t>Межбюджетные трансферты общего характера бюджетам бюджетной системы Российской Федерации</t>
  </si>
  <si>
    <t>МЕЖБЮДЖЕТНЫЕ ТРАНСФЕРТЫ ОБЩЕГО ХАРАКТЕРА БЮДЖЕТАМ БЮДЖЕТНОЙ СИСТЕМЫ РОССИЙСКОЙ ФЕДЕРАЦИИ</t>
  </si>
  <si>
    <t>Подпрограмма «Создание условий для обеспечения доступным комфортным жильем граждан в Курском районе Курской области» муниципальной программы «Обеспечение доступным и комфортным жильем и коммунальными услугами граждан в  Курском районе Курской области на 2015-2019 годы»</t>
  </si>
  <si>
    <t>Основное мероприятие "Государственная поддержка молодых семей в улучшении жилищных условий в Курском районе Курской области"</t>
  </si>
  <si>
    <t>Здравоохранение</t>
  </si>
  <si>
    <t>Санитарно-эпидемиологическое благополучие</t>
  </si>
  <si>
    <t>ЗДРАВООХРАНЕНИЕ</t>
  </si>
  <si>
    <t>07 2 02 00000</t>
  </si>
  <si>
    <t>Сумма на 2020 год, руб.</t>
  </si>
  <si>
    <t>Итого расходы на 2020г., руб.</t>
  </si>
  <si>
    <t>итого расходы на 2020 год, руб.</t>
  </si>
  <si>
    <t>Осуществление отдельных государственных полномочий по созданию и обеспечению деятельности комиссий по делам несовершеннолетних и защите их прав</t>
  </si>
  <si>
    <t>Иные межбюджетные трансферты из бюджета Курского района Курской области местным бюджетам поселений, входящих в состав Курского района Курской области   для осуществления переданных полномочий по разработке документов территориального планирования и градостроительного зонирования</t>
  </si>
  <si>
    <t>76 1 00 П1416</t>
  </si>
  <si>
    <t>Мероприятия, направленные на реализацию проекта "Народный бюджет"</t>
  </si>
  <si>
    <t>12</t>
  </si>
  <si>
    <t>Основное мероприятие «Развитие социальной и инженерной инфраструктуры муниципальных образований Курской области»</t>
  </si>
  <si>
    <t>Выравнивание бюджетной обеспеченности поселений из районного фонда финансовой поддержки за счет средств бюджета Курского района Курской области</t>
  </si>
  <si>
    <t>14 2 01 С1466</t>
  </si>
  <si>
    <t>Обеспечение предоставления мер социальной поддержки работникам муниципальных образовательных организаций</t>
  </si>
  <si>
    <t>13 2 01 С1460</t>
  </si>
  <si>
    <t xml:space="preserve"> Подпрограмма «Обеспечение качественными услугами ЖКХ населения Курского района Курской области» муниципальной программы «Обеспечение доступным и комфортным жильем и коммунальными услугами граждан в  Курском районе Курской области на 2015-2019 годы»</t>
  </si>
  <si>
    <t>Основное мероприятие «Обеспечение реализации отдельных мероприятий по повышению качества предоставления услуг ЖКХ»</t>
  </si>
  <si>
    <t>07 3 00 00000</t>
  </si>
  <si>
    <t>07 3 01 00000</t>
  </si>
  <si>
    <t>07 2 02 L4970</t>
  </si>
  <si>
    <t>Реализация мероприятий по обеспечению жильем молодых семей</t>
  </si>
  <si>
    <t>Основное мероприятие "Мероприятия, направленные на внесение в государственный кадастр недвижимости сведений о границах муниципальных образований и границах населенных пунктов"</t>
  </si>
  <si>
    <t>07 2 03 00000</t>
  </si>
  <si>
    <t>Мероприятия по внесению сведений в Единый государственный реестр недвижимости о границах муниципальных образований и границах населенных пунктов</t>
  </si>
  <si>
    <t>07 2 03 S3600</t>
  </si>
  <si>
    <t>16 1 01 L5670</t>
  </si>
  <si>
    <t>Реализация мероприятий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</si>
  <si>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Жилищное хозяйство</t>
  </si>
  <si>
    <t>07 3 01 С1430</t>
  </si>
  <si>
    <t>Мероприятия по капитальному ремонту муниципального жилищного фонда</t>
  </si>
  <si>
    <t>Реализация проекта "Народный бюджет" в Курской области</t>
  </si>
  <si>
    <t>Организация проведения мероприятий по отлову и содержанию безнадзорных животных</t>
  </si>
  <si>
    <t xml:space="preserve">Реализация мероприятий по строительству (реконструкции), капитальному ремонту и ремонту и содержанию автомобильных дорог общего пользования местного значения </t>
  </si>
  <si>
    <t xml:space="preserve">11 2 01 S3390 </t>
  </si>
  <si>
    <t xml:space="preserve">Реализация мероприятий по строительству (реконструкции), капитальному ремонту, ремонту и содержанию автомобильных дорог общего пользования местного значения </t>
  </si>
  <si>
    <t>с изм</t>
  </si>
  <si>
    <t>Код бюджетной классификации Российской Федерации</t>
  </si>
  <si>
    <t>Наименование доходов</t>
  </si>
  <si>
    <t xml:space="preserve"> Бюджет на 2019г. (руб.)</t>
  </si>
  <si>
    <t xml:space="preserve"> Бюджет на 2020г. (руб.)</t>
  </si>
  <si>
    <t>1 00 00000 00 0000 000</t>
  </si>
  <si>
    <t>Налоговые и неналоговые доходы</t>
  </si>
  <si>
    <t>1 01 00000 00 0000 000</t>
  </si>
  <si>
    <t>НАЛОГИ НА ПРИБЫЛЬ, ДОХОДЫ</t>
  </si>
  <si>
    <t>1 01 02000 01 0000 000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</si>
  <si>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</si>
  <si>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</si>
  <si>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</si>
  <si>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1 01 02020 01 0000 110</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</si>
  <si>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</si>
  <si>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</si>
  <si>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</si>
  <si>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</si>
  <si>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</si>
  <si>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</si>
  <si>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1 05 00000 00 0000 000</t>
  </si>
  <si>
    <t>НАЛОГИ НА СОВОКУПНЫЙ ДОХОД</t>
  </si>
  <si>
    <t>1 05 01000 00 0000 110</t>
  </si>
  <si>
    <t>Налог, взимаемый в связи с применением упрощенной системы налогообложения</t>
  </si>
  <si>
    <t>1 05 01010 01 0000 110</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</si>
  <si>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</si>
  <si>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</si>
  <si>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</si>
  <si>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</si>
  <si>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</si>
  <si>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</si>
  <si>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1 05 02000 02 0000 110</t>
  </si>
  <si>
    <t>Единый налог на вмененный доход для отдельных видов деятельности</t>
  </si>
  <si>
    <t>1 05 02010 02 0000 110</t>
  </si>
  <si>
    <t>1 05 03000 01 0000 110</t>
  </si>
  <si>
    <t>Единый сельскохозяйственный налог</t>
  </si>
  <si>
    <t>1 05 03010 01 0000 110</t>
  </si>
  <si>
    <t>1 05 04000 02 0000 110</t>
  </si>
  <si>
    <t>Налог, взимаемый в связи с применением патентной системы налогообложения</t>
  </si>
  <si>
    <t>1 05 04020 02 0000 110</t>
  </si>
  <si>
    <t>Налог, взимаемый в связи с применением патентной системы налогообложения, зачисляемый в бюджеты муниципальных районов</t>
  </si>
  <si>
    <t>1 11 00000 00 0000 000</t>
  </si>
  <si>
    <t>ДОХОДЫ ОТ ИСПОЛЬЗОВАНИЯ ИМУЩЕСТВА, НАХОДЯЩЕГОСЯ В ГОСУДАРСТВЕННОЙ И МУНИЦИПАЛЬНОЙ СОБСТВЕННОСТИ</t>
  </si>
  <si>
    <t>1 11 03000 00 0000 120</t>
  </si>
  <si>
    <t>Проценты, полученные от предоставления бюджетных кредитов внутри страны</t>
  </si>
  <si>
    <t>1 11 03050 05 0000 120</t>
  </si>
  <si>
    <t>Проценты, полученные от предоставления бюджетных кредитов внутри страны за счет средств бюджетов муниципальных районов</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</si>
  <si>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</si>
  <si>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</si>
  <si>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</si>
  <si>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</si>
  <si>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</si>
  <si>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</si>
  <si>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</si>
  <si>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</si>
  <si>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</si>
  <si>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</si>
  <si>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</si>
  <si>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</si>
  <si>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</si>
  <si>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</si>
  <si>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</si>
  <si>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</si>
  <si>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</si>
  <si>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</si>
  <si>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</si>
  <si>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</si>
  <si>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</si>
  <si>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</si>
  <si>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1 12 00000 00 0000 000</t>
  </si>
  <si>
    <t>ПЛАТЕЖИ ПРИ ПОЛЬЗОВАНИИ ПРИРОДНЫМИ РЕСУРСАМИ</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</si>
  <si>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</si>
  <si>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</si>
  <si>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</si>
  <si>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</si>
  <si>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1 12 01041 01 0000 120</t>
  </si>
  <si>
    <t>Плата за размещение отходов производства</t>
  </si>
  <si>
    <t>1 14 00000 00 0000 000</t>
  </si>
  <si>
    <t>ДОХОДЫ ОТ ПРОДАЖИ МАТЕРИАЛЬНЫХ И НЕМАТЕРИАЛЬНЫХ АКТИВОВ</t>
  </si>
  <si>
    <t>1 14 06000 00 0000 430</t>
  </si>
  <si>
    <t>Доходы от продажи земельных участков, находящихся в государственной и муниципальной собственности</t>
  </si>
  <si>
    <t>1 14 06010 00 0000 430</t>
  </si>
  <si>
    <t>Доходы от продажи земельных участков, государственная собственность на которые не разграничена</t>
  </si>
  <si>
    <t>1 14 06013 05 0000 430</t>
  </si>
  <si>
    <t>1 16 00000 00 0000 000</t>
  </si>
  <si>
    <t>ШТРАФЫ, САНКЦИИ, ВОЗМЕЩЕНИЕ УЩЕРБА</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</si>
  <si>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</si>
  <si>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</si>
  <si>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</si>
  <si>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</si>
  <si>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</si>
  <si>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</si>
  <si>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</si>
  <si>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</si>
  <si>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1 16 25020 01 0000 140</t>
  </si>
  <si>
    <t>Денежные взыскания (штрафы) за нарушение законодательства Российской Федерации об особо охраняемых природных территориях</t>
  </si>
  <si>
    <t>1 16 25060 01 0000 140</t>
  </si>
  <si>
    <t>Денежные взыскания (штрафы) за нарушение земельного законодательства</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</si>
  <si>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</si>
  <si>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</si>
  <si>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1 16 30000 01 0000 140</t>
  </si>
  <si>
    <t>Денежные взыскания (штрафы) за правонарушения в области дорожного движения</t>
  </si>
  <si>
    <t>1 16 30030 01 0000 140</t>
  </si>
  <si>
    <t>Прочие денежные взыскания (штрафы) за правонарушения в области дорожного движения</t>
  </si>
  <si>
    <t>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</si>
  <si>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</si>
  <si>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1 16 33050 05 0000 140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</si>
  <si>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</si>
  <si>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1 16 35000 00 0000 140</t>
  </si>
  <si>
    <t>Суммы по искам о возмещении вреда, причиненного окружающей среде</t>
  </si>
  <si>
    <t>1 16 35030 05 6000 140</t>
  </si>
  <si>
    <t>Суммы по искам о возмещении вреда, причиненного окружающей среде, подлежащие зачислению в бюджеты муниципальных районов</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</si>
  <si>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</si>
  <si>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</si>
  <si>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1 16 90000 00 0000 140</t>
  </si>
  <si>
    <t>Прочие поступления от денежных взысканий (штрафов) и иных сумм в возмещение ущерба</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</si>
  <si>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</si>
  <si>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</si>
  <si>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1 17 00000 00 0000 000</t>
  </si>
  <si>
    <t>ПРОЧИЕ НЕНАЛОГОВЫЕ ДОХОДЫ</t>
  </si>
  <si>
    <t>1 17 05000 00 0000 180</t>
  </si>
  <si>
    <t>Прочие неналоговые доходы</t>
  </si>
  <si>
    <t>1 17 05050 05 0000 180</t>
  </si>
  <si>
    <t>Прочие неналоговые доходы бюджетов муниципальных районов</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</si>
  <si>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</si>
  <si>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</si>
  <si>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</si>
  <si>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</si>
  <si>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</si>
  <si>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</si>
  <si>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муниципальных районов на выравнивание бюджетной обеспеченности</t>
  </si>
  <si>
    <t>Субсидии бюджетам бюджетной системы Российской Федерации</t>
  </si>
  <si>
    <t>Прочие субсидии</t>
  </si>
  <si>
    <t>Прочие субсидии бюджетам муниципальных районов в том числе:</t>
  </si>
  <si>
    <t>Субсидии местным бюджетам на реализацию проекта "Народный бюджет" в Курской области</t>
  </si>
  <si>
    <t>Субвенции бюджетам бюджетной системы Российской Федерации</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</si>
  <si>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</si>
  <si>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</si>
  <si>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Субвенции бюджетам на содержание ребенка в семье опекуна и приемной семье, а также вознаграждение, причитающееся приемному родителю</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</si>
  <si>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</si>
  <si>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Единая субвенция местным бюджетам</t>
  </si>
  <si>
    <t>Единая субвенция бюджетам муниципальных районов</t>
  </si>
  <si>
    <t>Прочие субвенции</t>
  </si>
  <si>
    <t>Прочие субвенции бюджетам муниципальных районов в том числе:</t>
  </si>
  <si>
    <t>Субвенции бюджетам муниципальных районов на оказание финансовой поддержки общественным организациям ветеранов войны, труда, Вооруженных Сил и правоохранительных органов</t>
  </si>
  <si>
    <t>Субвенции бюджетам муниципальных районов на осуществление отдельных государственных полномочий, связанных с предоставлением социальной поддержки отдельным категориям граждан по обеспечению продовольственными товарами по сниженным ценам и выплатой ежемесячно денежной компенсации</t>
  </si>
  <si>
    <t>Субвенции бюджетам муниципальных районов на содержание работников, осуществляющих переданные государственные полномочия в сфере социальной защиты населения</t>
  </si>
  <si>
    <t>Субвенции бюджетам муниципальных районов для реализации основных общеобразовательных программ в части финансирования расходов на оплату труда работников муниципальных общеобразовательных организаций, расходов на приобретение учебников и учебных пособий, средств обучения, игр, игрушек (за исключением расходов на содержание зданий и оплату коммунальных услуг, осуществляемых из местных бюджетов)</t>
  </si>
  <si>
    <t>Субвенции бюджетам муниципальных районов для реализации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 расходов на приобретение учебных пособий, средств обучения, игр, игрушек (за исключением расходов на содержание зданий и оплату коммунальных услуг, осуществляемых из местных бюджетов)</t>
  </si>
  <si>
    <t>Субвенции бюджетам муниципальных районов на осуществление отдельных государственных полномочий в сфере трудовых отношений</t>
  </si>
  <si>
    <t>Субвенции бюджетам муниципальных районов на осуществление отдельных государственных полномочий по предоставлению работникам муниципальных учреждений культуры мер социальной поддержки</t>
  </si>
  <si>
    <t>Субвенции бюджетам муниципальных районов на содержание работников, осуществляющих отдельные государственные полномочия по предоставлению работникам муниципальных учреждений культуры мер социальной поддержки</t>
  </si>
  <si>
    <t>Субвенции бюджетам муниципальных районов на осуществление отдельных государственных полномочий в сфере архивного дела</t>
  </si>
  <si>
    <t>Субвенции бюджетам муниципальных районов на осуществление отдельных государственных полномочий по организации и обеспечению деятельности административных комиссий</t>
  </si>
  <si>
    <t>Субвенции местным бюджетам на осуществление отдельных государственных полномочий по обеспечению деятельности комиссий по делам несовершеннолетних и защите их прав</t>
  </si>
  <si>
    <t>Субвенции бюджетам муниципальных районов на 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 отопления и  освещения работникам муниципальных образовательных организаций</t>
  </si>
  <si>
    <t xml:space="preserve">Субвенции бюджетам муниципальных районов на содержание работников, осуществляющих переданные государственные полномочия по организации и осуществлению деятельности по опеке и попечительству </t>
  </si>
  <si>
    <t>Субвенции бюджетам муниципальных районов на осуществление отдельных государственных полномочий по расчету и предоставлению дотаций на выравнивание бюджетной обеспеченности поселений</t>
  </si>
  <si>
    <t>Субвенции бюджетам муниципальных районов на выплату ежемесячного пособия на ребенка</t>
  </si>
  <si>
    <t>Субвенции бюджетам муниципальных районов на обеспечение мер социальной поддержки ветеранов труда и тружеников тыла</t>
  </si>
  <si>
    <t>Субвенция  бюджетам муниципальных районов на содержание работников, обеспечивающих переданные государственные полномочия по осуществлению  выплаты компенсации части родительской платы за присмотр и уход за детьми, посещающими образовательные организации, реализующих основную общеобразовательную программу дошкольного образования</t>
  </si>
  <si>
    <t>Субвенции бюджетам муниципальных районов на осуществление выплаты компенсации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</si>
  <si>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Субвенция  бюджетам муниципальных районов на содержание работников, осуществляющих отдельные государственные полномочия по организации проведения мероприятий по отлову и содержанию безнадзорных животных</t>
  </si>
  <si>
    <t>Субвенция  бюджетам муниципальных районов на осуществление отдельных государственных полномочий по организации проведения мероприятий по отлову и содержанию безнадзорных животных</t>
  </si>
  <si>
    <t>2 02 40000 00 0000 000</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</si>
  <si>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</si>
  <si>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</si>
  <si>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</si>
  <si>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2 07 00000 00 0000 000</t>
  </si>
  <si>
    <t>ПРОЧИЕ БЕЗВОЗМЕЗДНЫЕ ПОСТУПЛЕНИЯ</t>
  </si>
  <si>
    <t>Прочие безвозмездные поступления в бюджеты муниципальных районов</t>
  </si>
  <si>
    <t>ВСЕГО ДОХОДОВ</t>
  </si>
  <si>
    <t>Наименование источников финансирования дефицита бюджета</t>
  </si>
  <si>
    <t>000 01 00 00 00 00 0000 000</t>
  </si>
  <si>
    <t>Источники внутреннего финансирования дефицитов бюджетов</t>
  </si>
  <si>
    <t>001</t>
  </si>
  <si>
    <t>Администрация Курского района Курской области</t>
  </si>
  <si>
    <t>002</t>
  </si>
  <si>
    <t>003</t>
  </si>
  <si>
    <t>004</t>
  </si>
  <si>
    <t>Отдел опеки и попечительства Администрации Курского района Курской области</t>
  </si>
  <si>
    <t>005</t>
  </si>
  <si>
    <t>Управление по бюджету и налогам Администрации Курского района Курской области</t>
  </si>
  <si>
    <t>006</t>
  </si>
  <si>
    <t>Управление по делам образования и здравоохранения Администрации Курского района Курской области</t>
  </si>
  <si>
    <t>007</t>
  </si>
  <si>
    <t>Отдел культуры, по делам молодежи, физкультуры и спорта Администрации Курского района Курской области</t>
  </si>
  <si>
    <t>Наименование сельсовета</t>
  </si>
  <si>
    <t>Сумма на 2019 год, рублей</t>
  </si>
  <si>
    <t>Сумма на 2020 год, рублей</t>
  </si>
  <si>
    <t>Брежневский  сельсовет</t>
  </si>
  <si>
    <t>Ворошневский  сельсовет</t>
  </si>
  <si>
    <t>Клюквинский  сельсовет</t>
  </si>
  <si>
    <t>Лебяженский  сельсовет</t>
  </si>
  <si>
    <t>Новопоселеновскийсельсовет</t>
  </si>
  <si>
    <t>Всего</t>
  </si>
  <si>
    <t>Сумма на 2021 год, рублей</t>
  </si>
  <si>
    <t>Распределение дотаций на выравнивание бюджетной обеспеченности поселений Курского района Курской области за счет средств бюджета Курского района Курской области из районного фонда финансовой поддержки поселений муниципального образования "Курский район" Курской области на 2019 год и на плановый период 2020 и 2021 годов</t>
  </si>
  <si>
    <t>Объем межбюджетных трансфертов, получаемых из других бюджетов бюджетной системы Российской Федерации на 2019 год и на плановый период 2020 и 2021 годов</t>
  </si>
  <si>
    <t>000 01 05 00 00 00 0000 000</t>
  </si>
  <si>
    <t>Изменение остатков средств на счетах по учету средств бюджетов</t>
  </si>
  <si>
    <t>000 01 05 00 00 00 0000 500</t>
  </si>
  <si>
    <t>Увеличение остатков средств бюджетов</t>
  </si>
  <si>
    <t>000 01 05 02 00 00 0000 500</t>
  </si>
  <si>
    <t>Увеличение прочих остатков средств бюджетов</t>
  </si>
  <si>
    <t>000 01 05 02 01 00 0000 510</t>
  </si>
  <si>
    <t>Увеличение прочих остатков денежных средств бюджетов</t>
  </si>
  <si>
    <t>000 01 05 02 01 05 0000 510</t>
  </si>
  <si>
    <t>Увеличение прочих остатков денежных средств бюджетов муниципальных районов</t>
  </si>
  <si>
    <t>000 01 05 00 00 00 0000 600</t>
  </si>
  <si>
    <t>Уменьшение остатков средств бюджетов</t>
  </si>
  <si>
    <t>000 01 05 02 00 00 0000 600</t>
  </si>
  <si>
    <t>Уменьшение прочих остатков средств бюджетов</t>
  </si>
  <si>
    <t>000 01 05 02 01 00 0000 610</t>
  </si>
  <si>
    <t>Уменьшение прочих остатков денежных средств бюджетов</t>
  </si>
  <si>
    <t>000 01 05 02 01 05 0000 610</t>
  </si>
  <si>
    <t>Уменьшение прочих остатков денежных средств бюджетов муниципальных районов</t>
  </si>
  <si>
    <t>000 01 06 00 00 00 0000 000</t>
  </si>
  <si>
    <t>Иные источники внутреннего финансирования дефицитов бюджетов</t>
  </si>
  <si>
    <t>000 01 06 05 00 00 0000 000</t>
  </si>
  <si>
    <t>Бюджетные кредиты, предоставленные внутри страны в валюте Российской Федерации</t>
  </si>
  <si>
    <t>000 01 06 05 00 00 0000 600</t>
  </si>
  <si>
    <t>Возврат бюджетных кредитов, предоставленных внутри страны в валюте Российской Федерации</t>
  </si>
  <si>
    <t>000 01 06 05 02 00 0000 600</t>
  </si>
  <si>
    <t>Возврат бюджетных кредитов, предоставленных другим бюджетам бюджетной системы Российской Федерации в валюте Российской Федерации</t>
  </si>
  <si>
    <t>000 01 06 05 02 05 0000 640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</si>
  <si>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</si>
  <si>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000 01 06 05 02 05 5000 640</t>
  </si>
  <si>
    <t>Возврат бюджетных кредитов, предоставленных для частичного покрытия дефицитов бюджетов</t>
  </si>
  <si>
    <t>000 01 06 05 02 05 5004 640</t>
  </si>
  <si>
    <t>Возврат бюджетных кредитов, предоставленных для частичного покрытия дефицитов бюджетов муниципальных образований, возврат которых осуществляется муниципальными образованиями</t>
  </si>
  <si>
    <t>000 01 06 05 00 00 0000 500</t>
  </si>
  <si>
    <t>Предоставление бюджетных кредитов внутри страны в валюте Российской Федерации</t>
  </si>
  <si>
    <t>000 01 06 05 02 00 0000 500</t>
  </si>
  <si>
    <t>Предоставление бюджетных кредитов другим бюджетам бюджетной системы Российской Федерации в валюте Российской Федерации</t>
  </si>
  <si>
    <t xml:space="preserve">000 01 06 05 02 05 0000 540
</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</si>
  <si>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</si>
  <si>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000 01 06 05 02 05 5000 540</t>
  </si>
  <si>
    <t>Бюджетные кредиты, предоставленные для частичного покрытия дефицитов бюджетов</t>
  </si>
  <si>
    <t>000 01 06 05 02 05 5004 540</t>
  </si>
  <si>
    <t>Бюджетные кредиты, предоставленные для частичного покрытия дефицитов бюджетов муниципальных образований, возврат которых осуществляется муниципальными образованиями</t>
  </si>
  <si>
    <t>Бюджет на 2019г.  (руб.)</t>
  </si>
  <si>
    <t>Бюджет на 2020г.  (руб.)</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</si>
  <si>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</si>
  <si>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1 16 23051 05 0000 140</t>
  </si>
  <si>
    <t>Создание в Курском районе Курской области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</si>
  <si>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Поступление доходов в бюджет Курского района Курской области на 2019 год и  на плановый период 2020 и 2021 годов</t>
  </si>
  <si>
    <t xml:space="preserve"> Бюджет на 2021г. (руб.)</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</si>
  <si>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</si>
  <si>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Перечень главных администраторов доходов бюджета Курского района Курской области </t>
  </si>
  <si>
    <t>Наименование главного администратора доходов бюджета муниципального района</t>
  </si>
  <si>
    <t>код главного администратора доходов</t>
  </si>
  <si>
    <t>код доходов местного бюджета</t>
  </si>
  <si>
    <t>1 08 07150 01 0000 110</t>
  </si>
  <si>
    <t>Государственная пошлина за выдачу разрешения на установку рекламной конструкции</t>
  </si>
  <si>
    <t>1 11 01050 05 0000 120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</si>
  <si>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</si>
  <si>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1 11 02085 05 0000 120</t>
  </si>
  <si>
    <t>Доходы от размещения сумм, аккумулируемых в ходе проведения аукционов по продаже акций, находящихся в собственности муниципальных районов</t>
  </si>
  <si>
    <t>1 11 05027 05 0000 120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</si>
  <si>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муниципальных районов</t>
  </si>
  <si>
    <t>1 11 05075 05 0000 120</t>
  </si>
  <si>
    <t>Доходы от сдачи в аренду имущества, составляющего казну муниципальных районов (за исключением земельных участков)</t>
  </si>
  <si>
    <t>1 11 05093 05 0000 120</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</si>
  <si>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муниципальных районов</t>
  </si>
  <si>
    <t>1 11 05325 05 0000 120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</si>
  <si>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районов</t>
  </si>
  <si>
    <t>1 11 08050 05 0000 120</t>
  </si>
  <si>
    <t>Средства, получаемые от передачи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</si>
  <si>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1 11 09015 05 0000 120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</si>
  <si>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муниципальных районов</t>
  </si>
  <si>
    <t>1 11 09025 05 0000 120</t>
  </si>
  <si>
    <t>Доходы от распоряжения правами на результаты научно-технической деятельности, находящимися в собственности муниципальных районов</t>
  </si>
  <si>
    <t>1 11 09035 05 0000 120</t>
  </si>
  <si>
    <t>Доходы от эксплуатации и использования имущества автомобильных дорог, находящихся в собственности муниципальных районов</t>
  </si>
  <si>
    <t>1 12 04051 05 0000 120</t>
  </si>
  <si>
    <t>Плата за использование лесов, расположенных на землях иных категорий, находящихся в собственности муниципальных районов, в части платы по договору купли-продажи лесных насаждений</t>
  </si>
  <si>
    <t>1 12 04052 05 0000 120</t>
  </si>
  <si>
    <t>Плата за использование лесов, расположенных на землях иных категорий, находящихся в собственности муниципальных районов, в части арендной платы</t>
  </si>
  <si>
    <t>1 12 05050 05 0000 120</t>
  </si>
  <si>
    <t>Плата за пользование водными объектами, находящимися в собственности муниципальных районов</t>
  </si>
  <si>
    <t>1 13 01075 05 0000 130</t>
  </si>
  <si>
    <t>Доходы от оказания информационных услуг органами местного самоуправления муниципальных районов, казенными учреждениями муниципальных районов</t>
  </si>
  <si>
    <t>1 13 01540 05 0000 130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</si>
  <si>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муниципальных районов</t>
  </si>
  <si>
    <t>1 13 01995 05 0000 130</t>
  </si>
  <si>
    <t>Прочие доходы от оказания платных услуг (работ) получателями средств бюджетов муниципальных районов</t>
  </si>
  <si>
    <t>1 13 02065 05 0000 130</t>
  </si>
  <si>
    <t>Доходы, поступающие в порядке возмещения расходов, понесенных в связи с эксплуатацией имущества муниципальных районов</t>
  </si>
  <si>
    <t>1 14 01050 05 0000 410</t>
  </si>
  <si>
    <t>Доходы от продажи квартир, находящихся в собственности муниципальных районов</t>
  </si>
  <si>
    <t>1 14 02052 05 0000 410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</si>
  <si>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</si>
  <si>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</si>
  <si>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</si>
  <si>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1 14 02058 05 0000 410</t>
  </si>
  <si>
    <t>Доходы от реализации недвижимого имущества бюджетных, автономных учреждений, находящегося в собственности муниципальных районов, в части реализации основных средств</t>
  </si>
  <si>
    <t>1 14 02052 05 0000 440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</si>
  <si>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</si>
  <si>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1 14 02053 05 0000 440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</si>
  <si>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</si>
  <si>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1 14 03050 05 0000 410</t>
  </si>
  <si>
    <t>Средства от распоряжения и реализации конфискованного и иного имущества, обращенного в доходы муниципальных районов (в части реализации основных средств по указанному имуществу)</t>
  </si>
  <si>
    <t>1 14 03050 05 0000 440</t>
  </si>
  <si>
    <t>Средства от распоряжения и реализации конфискованного и иного имущества, обращенного в доходы муниципальных районов (в части реализации материальных запасов по указанному имуществу)</t>
  </si>
  <si>
    <t>1 14 04050 05 0000 420</t>
  </si>
  <si>
    <t>Доходы от продажи нематериальных активов, находящихся в собственности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</si>
  <si>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</si>
  <si>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1 14 06025 05 0000 430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</si>
  <si>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</si>
  <si>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1 14 06045 05 0000 430</t>
  </si>
  <si>
    <t>Доходы от продажи земельных участков, находящихся в собственности муниципальных районов, находящихся в пользовании бюджетных и автономных учреждений</t>
  </si>
  <si>
    <t>1 14 06313 10 0000 430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</si>
  <si>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</si>
  <si>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1 14 06325 05 0000 430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</si>
  <si>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муниципальных районов</t>
  </si>
  <si>
    <t>1 15 02050 05 0000 140</t>
  </si>
  <si>
    <t>Платежи, взимаемые органами местного самоуправления (организациями) муниципальных районов за выполнение определенных функций</t>
  </si>
  <si>
    <t>1 16 18050 05 0000 140</t>
  </si>
  <si>
    <t>Денежные взыскания (штрафы) за нарушение бюджетного законодательства (в части бюджетов муниципальных районов)</t>
  </si>
  <si>
    <t>1 16 23052 05 0000 140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</si>
  <si>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</si>
  <si>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1 16 32000 05 0000 140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</si>
  <si>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</si>
  <si>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1 16 35030 05 0000 140</t>
  </si>
  <si>
    <t>1 16 37040 05 0000 140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</si>
  <si>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t>
  </si>
  <si>
    <t>1 16 42050 05 0000 140</t>
  </si>
  <si>
    <t>Денежные взыскания (штрафы) за нарушение условий договоров (соглашений) о предоставлении бюджетных кредитов за счет средств бюджетов муниципальных районов</t>
  </si>
  <si>
    <t>1 16 46000 05 0000 140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</si>
  <si>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муниципальных районов, либо в связи с уклонением от заключения таких контрактов или иных договоров</t>
  </si>
  <si>
    <t>1 16 51030 02 0000 140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</si>
  <si>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</si>
  <si>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1 17 01050 05 0000 180</t>
  </si>
  <si>
    <t>Невыясненные поступления, зачисляемые в бюджеты муниципальных районов</t>
  </si>
  <si>
    <t xml:space="preserve">1 17 05050 05 0000 180 </t>
  </si>
  <si>
    <t>Средства самообложения граждан, зачисляемые в бюджеты муниципальных районов</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</si>
  <si>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</si>
  <si>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Представительное Собрание Курского района Курской области</t>
  </si>
  <si>
    <t>Отдел социального обеспечения Администрации Курского района Курской области</t>
  </si>
  <si>
    <t>1 13 02995 05 0000 130</t>
  </si>
  <si>
    <t>Прочие доходы от компенсации затрат бюджетов муниципальных районов</t>
  </si>
  <si>
    <t>Безвозмездные поступления*</t>
  </si>
  <si>
    <t>*Главными администраторами доходов, администраторами доходов по группе доходов "2 00 00000 00 0000 000 Безвозмездные поступления" (в части доходов, зачисляемых в бюджет муниципального района) являются уполномоченные органы местного самоуправления, а также созданные ими учреждения, являющиеся получателями указанных средств.</t>
  </si>
  <si>
    <t>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</si>
  <si>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1 11 05313 05 0000 120</t>
  </si>
  <si>
    <t>1 16 06000 01 7000 140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</si>
  <si>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казенные учреждения)</t>
  </si>
  <si>
    <t>1 12 01030 01 0000 120</t>
  </si>
  <si>
    <t>Плата за сбросы загрязняющих веществ в водные объекты</t>
  </si>
  <si>
    <t xml:space="preserve">Перечень главных администраторов источников финансирования дефицита бюджета Курского района Курской области </t>
  </si>
  <si>
    <t>01 00 00 00 00 0000 000</t>
  </si>
  <si>
    <t>01 05 00 00 00 0000 000</t>
  </si>
  <si>
    <t>01 05 00 00 00 0000 500</t>
  </si>
  <si>
    <t>01 05 02 00 00 0000 500</t>
  </si>
  <si>
    <t>01 05 02 01 00 0000 510</t>
  </si>
  <si>
    <t>01 05 02 01 05 0000 510</t>
  </si>
  <si>
    <t>01 05 00 00 00 0000 600</t>
  </si>
  <si>
    <t>01 05 02 00 00 0000 600</t>
  </si>
  <si>
    <t>01 05 02 01 00 0000 610</t>
  </si>
  <si>
    <t>01 05 02 01 05 0000 610</t>
  </si>
  <si>
    <t>01 06 00 00 00 0000 000</t>
  </si>
  <si>
    <t>01 06 05 00 00 0000 000</t>
  </si>
  <si>
    <t>01 06 05 00 00 0000 600</t>
  </si>
  <si>
    <t>01 06 05 02 00 0000 600</t>
  </si>
  <si>
    <t>01 06 05 02 05 0000 640</t>
  </si>
  <si>
    <t>01 06 05 02 05 5000 640</t>
  </si>
  <si>
    <t>01 06 05 02 05 5004 640</t>
  </si>
  <si>
    <t>01 06 05 00 00 0000 500</t>
  </si>
  <si>
    <t>01 06 05 02 00 0000 500</t>
  </si>
  <si>
    <t xml:space="preserve">01 06 05 02 05 0000 540
</t>
  </si>
  <si>
    <t>01 06 05 02 05 5000 540</t>
  </si>
  <si>
    <t>01 06 05 02 05 5004 540</t>
  </si>
  <si>
    <t>Приложение №8</t>
  </si>
  <si>
    <t>1. Привлечение внутренних заимствований</t>
  </si>
  <si>
    <t>№ п/п</t>
  </si>
  <si>
    <t>Виды заимствований</t>
  </si>
  <si>
    <t>Объем привлечения средств в 2019г. (руб.)</t>
  </si>
  <si>
    <t>Объем привлечения средств в 2020г. (руб.)</t>
  </si>
  <si>
    <t>1.</t>
  </si>
  <si>
    <t>Муниципальные ценные бумаги</t>
  </si>
  <si>
    <t>2.</t>
  </si>
  <si>
    <t>Бюджетные кредиты от других бюджетов бюджетной системы Российской Федерации</t>
  </si>
  <si>
    <t>3.</t>
  </si>
  <si>
    <t>Кредиты кредитных организаций</t>
  </si>
  <si>
    <t>Итого</t>
  </si>
  <si>
    <t>2. Погашение внутренних заимствований</t>
  </si>
  <si>
    <t>Объем погашения средств в 2019г. (руб.)</t>
  </si>
  <si>
    <t>Объем погашения средств в 2020г. (руб.)</t>
  </si>
  <si>
    <t>Программа муниципальных внутренних заимствований Курского района Курской области на 2019 год и на плановый период 2020 и 2021 годов</t>
  </si>
  <si>
    <t>Объем привлечения средств в 2021г. (руб.)</t>
  </si>
  <si>
    <t>Объем погашения средств в 2021г. (руб.)</t>
  </si>
  <si>
    <t>Приложение №9</t>
  </si>
  <si>
    <t>Цель гарантирования</t>
  </si>
  <si>
    <t>Наименование принципиала</t>
  </si>
  <si>
    <t>-</t>
  </si>
  <si>
    <t>Исполнение муниципальных гарантий</t>
  </si>
  <si>
    <t>Объем бюджетных ассигнований на исполнение гарантий по возможным гарантийным случаям в 2019 году, руб.</t>
  </si>
  <si>
    <t>Объем бюджетных ассигнований на исполнение гарантий по возможным гарантийным случаям в 2020 году, руб.</t>
  </si>
  <si>
    <t>За счет источников финансирования дефицита бюджета</t>
  </si>
  <si>
    <t>Программа муниципальных гарантий Курского района Курской области на 2019 год и на плановый период 2020 и 2021 годов</t>
  </si>
  <si>
    <t>Объем бюджетных ассигнований на исполнение гарантий по возможным гарантийным случаям в 2021 году, руб.</t>
  </si>
  <si>
    <t xml:space="preserve">Верхний предел муниципального внутреннего долга Курского района Курской области </t>
  </si>
  <si>
    <t>руб.</t>
  </si>
  <si>
    <t>Виды долговых обязательств</t>
  </si>
  <si>
    <t>Ценные бумаги муниципального образования</t>
  </si>
  <si>
    <t>Бюджетные кредиты, привлеченные в местный бюджет от других бюджетов бюджетной системы Российской Федерации</t>
  </si>
  <si>
    <t>Кредиты, полученные муниципальным образованием от кредитных организаций</t>
  </si>
  <si>
    <t>4.</t>
  </si>
  <si>
    <t>Муниципальные гарантии муниципального образования</t>
  </si>
  <si>
    <t>5.</t>
  </si>
  <si>
    <t>Верхний предел муниципального долга</t>
  </si>
  <si>
    <t>в том числе верхний предел долга по муниципальным гарантиям</t>
  </si>
  <si>
    <t>Распределение дотаций на выравнивание бюджетной обеспеченности поселений Курского района Курской области за счет субвенции муниципальному району "Курский район" на осуществление отдельных государственных полномочий Курской области в соответствии с Законом Курской области от 04.09.2008г. № 57-ЗКО "О наделении органов местного самоуправления муниципальных районов Курской области отдельными государственными полномочиями Курской области по расчету и предоставлению дотаций на выравнивание бюджетной обеспеченности городских и сельских поселений за счет средств областного бюджета"</t>
  </si>
  <si>
    <t>Местные бюджеты</t>
  </si>
  <si>
    <t>Итого Курский район</t>
  </si>
  <si>
    <t>Бесединский сельсовет</t>
  </si>
  <si>
    <t>Брежневский сельсовет</t>
  </si>
  <si>
    <t>Винниковский сельсовет</t>
  </si>
  <si>
    <t xml:space="preserve">Ворошневский сельсовет </t>
  </si>
  <si>
    <t>Камышинский сельсовет</t>
  </si>
  <si>
    <t>Клюквинский сельсовет</t>
  </si>
  <si>
    <t>Лебяженский сельсовет</t>
  </si>
  <si>
    <t>Моковский сельсовет</t>
  </si>
  <si>
    <t>Нижнемедведицкий сельсовет</t>
  </si>
  <si>
    <t>Новопоселеновский сельсовет</t>
  </si>
  <si>
    <t>Ноздрачевский сельсовет</t>
  </si>
  <si>
    <t>Пашковский сельсовет</t>
  </si>
  <si>
    <t>Полевской сельсовет</t>
  </si>
  <si>
    <t>Полянский сельсовет</t>
  </si>
  <si>
    <t>Рышковский сельсовет</t>
  </si>
  <si>
    <t>Шумаковский сельсовет</t>
  </si>
  <si>
    <t>Щетинский сельсовет</t>
  </si>
  <si>
    <t>Сумма на 2021 год, руб.</t>
  </si>
  <si>
    <t>Приложение № 13</t>
  </si>
  <si>
    <t>к решению Представительного Собрания Курского района Курской области</t>
  </si>
  <si>
    <t>от ___________ г. № ______</t>
  </si>
  <si>
    <t xml:space="preserve">Методика расчета и распределения 
 иных межбюджетных трансфертов из бюджета Курского района Курской области местным бюджетам поселений, входящих в состав Курского района Курской области для осуществления переданных полномочий по утверждению генеральных планов сельских поселений Курского района Курской области, правил землепользования и застройки сельских поселений Курского района
</t>
  </si>
  <si>
    <t>Условно утвержденные расходы</t>
  </si>
  <si>
    <t>11 2 01 S3604</t>
  </si>
  <si>
    <t>11 2 01 13604</t>
  </si>
  <si>
    <t>11 2 02 13604</t>
  </si>
  <si>
    <t>11 2 02 S3604</t>
  </si>
  <si>
    <t>03 2 06 S3604</t>
  </si>
  <si>
    <t>03 2 06 13604</t>
  </si>
  <si>
    <t>01 1 01 13604</t>
  </si>
  <si>
    <t>01 1 01 S3604</t>
  </si>
  <si>
    <t>06 1 01 13604</t>
  </si>
  <si>
    <t>06 1 01 S3604</t>
  </si>
  <si>
    <t>16 1 01 S5671</t>
  </si>
  <si>
    <t>Реализация мероприятий по устойчивому развитию сельских территорий за счет средств муниципального образования</t>
  </si>
  <si>
    <t>16 1 01 С1404</t>
  </si>
  <si>
    <t>Выполнение мероприятий по модернизации, реконструкции объектов водоснабжения и (или) водоотведения в целях обеспечения населения экологически чистой питьевой водой</t>
  </si>
  <si>
    <t>06 1 01 S2748</t>
  </si>
  <si>
    <t>11 2 01 С1404</t>
  </si>
  <si>
    <t>Распределение бюджетных ассигнований по разделам, подразделам, целевым статьям (муниципальным программам Курского района Курской области и непрограммным направлениям деятельности), группам видов расходов классификации расходов бюджета Курского района Курской области на 2019 год и на плановый период 2020 и 2021 годов</t>
  </si>
  <si>
    <t>Итого расходы на 2021г., руб.</t>
  </si>
  <si>
    <t>итого расходы на 2021 год, руб.</t>
  </si>
  <si>
    <t>ВЕДОМСТВЕННАЯ СТРУКТУРА РАСХОДОВ БЮДЖЕТА КУРСКОГО РАЙОНА КУРСКОЙ ОБЛАСТИ НА 2019 ГОД И НА ПЛАНОВЫЙ ПЕРИОД 2020 И 2021 ГОДОВ</t>
  </si>
  <si>
    <t>Распределение бюджетных ассигнований по целевым статьям (муниципальным программам Курского района Курской области и непрограммным направлениям деятельности), группам видов расходов классификации расходов бюджета Курского района Курской области на 2019 год и на плановый период 2020 и 2021 годов</t>
  </si>
  <si>
    <t>Источники финансирования дефицита бюджета Курского района Курской области на 2019 год и наплановый период 2020 и 2021 годов</t>
  </si>
  <si>
    <t>Бюджет на 2021г.  (руб.)</t>
  </si>
  <si>
    <t xml:space="preserve">          1. Общий объем иных межбюджетных трансфертов на очередной финансовый год, предоставляемых бюджетам муниципальных образований  поселений, входящих в состав Курского района Курской области  из бюджета  Курского района Курской области для осуществления переданных полномочий по утверждению генеральных планов сельских поселений Курского района, правил землепользования и застройки, утверждению подготовленной на основе генеральных планов сельских поселений Курского района документации по планировке территории, как сумма иных межбюджетных трансфертов, исчисленная по 16 муниципальным образованиям поселений (муниципальное образование "Бесединский сельсовет" Курского района Курской области, муниципальное образование "Брежневский сельсовет" Курского района Курской области, муниципальное образование "Ворошневский сельсовет" Курского района Курской области, муниципальное образование "Винниковский сельсовет" Курского района Курской области, муниципальное образование "Камышинский сельсовет" Курского района Курской области, муниципальное образование "Клюквинский сельсовет" Курского района Курской области, муниципальное образование "Моковский сельсовет" Курского района Курской области, муниципальное образование "Нижнемедведицкий сельсовет" Курского района Курской области, муниципальное образование "Новопоселеновский сельсовет" Курского района Курской области, муниципальное образование "Ноздрачевский сельсовет" Курского района Курской области, муниципальное образование "Пашковский сельсовет" Курского района Курской области, муниципальное образование "Полевской сельсовет" Курского района Курской области, муниципальное образование "Полянский сельсовет" Курского района Курской области, муниципальное образование "Рышковский сельсовет" Курского района Курской области, муниципальное образование "Шумаковский сельсовет" Курского района Курской области, муниципальное образование "Щетинский сельсовет" Курского района Курской области , входящих в состав Курского района  Курской области, в соответствии с решением Представительного  Собрания Курского района Курской области  «О передаче осуществления части полномочий по вопросам местного значения органам местного самоуправления поселений Курского района Курской области».
V = sum(n)Vj,
где:
V - общий объем иных межбюджетных трансфертов местным бюджетам поселений, входящих в состав Курского района  Курской области;
n - количество муниципальных образований поселений входящих в состав Курского района  Курской области;
Vj - объем иных межбюджетных трансфертов отдельному муниципальному образованию поселений, входящих в состав Курского района Курской области.
2. Объем иных межбюджетных трансфертов отдельному муниципальному образованию поселению Курского района Курской области  рассчитан по данным, полученным от Администраций муниципальных образований поселений Курского района Курской области.
Общий объем финансовых средств устанавливается в размере 640000,00 рублей.
Расчет осуществляется в рублях.
</t>
  </si>
  <si>
    <t>Мероприятия по обеспечению населения экологически чистой питьевой водой</t>
  </si>
  <si>
    <t>06 1 01 С1427</t>
  </si>
  <si>
    <t>Создание условий для развития социальной и инженерной инфраструктуры муниципальных образований</t>
  </si>
  <si>
    <t>16 1 01 С1417</t>
  </si>
  <si>
    <t>Выполнение мероприятий, направленных на создание в общеобразовательных организациях, расположенных в сельской местности, условий для занятий физической культурой и спортом</t>
  </si>
  <si>
    <t>Реализация мероприятий по приобретению горюче-смазочных материалов для обеспечения подвоза обучающихся муниципальных общеобразовательных организаций к месту обучения и обратно</t>
  </si>
  <si>
    <t>03 2 06 S3080</t>
  </si>
  <si>
    <t>Приложение №1                                                                                                     к решению Представительного Собрания Курского района Курской области                                                                                                                                                                                                                              от _____________ г. № _________                                                                   "О бюджете Курского района Курской области на 2019 год и на плановый период 2020 и 2021 годов"</t>
  </si>
  <si>
    <t>Приложение №2                                                                                                     к решению Представительного Собрания Курского района Курской области                                                                                                                                                                                                                              от _____________ г. № _________                                                                 "О бюджете Курского района Курской области на 2019 год и на плановый период 2020 и 2021 годов"</t>
  </si>
  <si>
    <t xml:space="preserve">    Приложение № 3                                                                                                                                                                                                                                                                                                                                                                                                                                                                                                                                                                                                    к решению Представительного Собрания Курского района Курской области                                                                                                                                                                                                                              от _____________ г. № _________                                                         "О бюджете Курского района Курской области на 2019 год и на плановый период 2020 и 2021 годов"                                                                                                   </t>
  </si>
  <si>
    <t xml:space="preserve">    Приложение № 4                                                                                                                                                                                                                                                                                                                                                                                                                                                                                                                                                                                                     к решению Представительного Собрания Курского района Курской области                                                                                                                                                                                                                              от _____________ г. № _________                                                                                                                                                                  "О бюджете Курского района Курской области на 2019 год и на плановый период 2020 и 2021 годов"</t>
  </si>
  <si>
    <t xml:space="preserve">Приложение № 5                                                                                                                                                                                                                                 к решению Представительного Собрания Курского района Курской области                                                                                                                                                                                                                              от _____________ г. № _________                                                                                        "О бюджете Курского района Курской области на 2019 год и на плановый период 2020 и 2021 годов"                                                                       </t>
  </si>
  <si>
    <t>Приложение № 6                                                                                                                                                                                                                                 к решению Представительного Собрания Курского района Курской области                                                                                                                                                                                                                              от _____________ г. № _________                                                                                                                                                                                                                                                                                              "О бюджете Курского района Курской области на 2019 год и на плановый период 2020 и 2021 годов"</t>
  </si>
  <si>
    <t xml:space="preserve">    Приложение № 7                                                                                                                                                                                                                                                                                                                                                                                                                                                                                                                                                                                                     к решению Представительного Собрания Курского района Курской области                                                                                                                                                                                                                              от _____________ г. № _________                                                                         "О бюджете Курского района Курской области на 2019 год и на плановый период 2020 и 2021 годов"                                                                                    </t>
  </si>
  <si>
    <t>к решению Представительного Собрания                                                                           Курского района Курской области                                                                                                                                                                                                                              от _____________ г. № _________                                                                                                             "О бюджете Курского района Курской области на 2019 год и на плановый период 2020 и 2021 годов"</t>
  </si>
  <si>
    <t>к решению Представительного Собрания                                                                                 Курского района Курской области                                                                      от _____________ № ________                                                                                             "О бюджете Курского района Курской области на 2019 год и на плановый период 2020 и 2021 годов"</t>
  </si>
  <si>
    <t>Сумма гарантирования, руб.</t>
  </si>
  <si>
    <t>Наличие права регрессивного требования</t>
  </si>
  <si>
    <t>Наименование кредитора</t>
  </si>
  <si>
    <t>Срок гарантии</t>
  </si>
  <si>
    <t>1.1 Перечень подлежащих предоставлению муниципальных гарантий в 2019-2021 годах:</t>
  </si>
  <si>
    <t>1.2 Общий объем бюджетных ассигнований, предусмотренных на исполнение муниципальных гарантий по возможным гарантийным случаям в 2019-2021 годах:</t>
  </si>
  <si>
    <t xml:space="preserve">    Приложение № 10                                                                                                                                                                                                                                                                                                                                                                                                                                                                                                                                                                                                     к решению Представительного Собрания Курского района Курской области                                                                                                                                                                                                                              от _____________ г. № _________                                               "О бюджете Курского района Курской области на 2019 год и на плановый период 2020 и 2021 годов"    </t>
  </si>
  <si>
    <t>На 1 января 2020 года</t>
  </si>
  <si>
    <t>На 1 января 2021 года</t>
  </si>
  <si>
    <t>На 1 января 2022 года</t>
  </si>
  <si>
    <t xml:space="preserve">    Приложение № 11                                                                                                                                                                                                                                                                                                                                                                                                                                                                                                                                                                                                     к решению Представительного Собрания Курского района Курской области                                                                                                                                                                                                                              от _____________ г. № _________                                                                                    "О бюджете Курского района Курской области на 2019 год и на плановый период 2020 и 2021 годов"</t>
  </si>
  <si>
    <t>Приложение № 12                                                                                                                                                                                                                                                                                                                                                                                                                                      к решению Представительного Собрания                                                                                                        Курского района Курской области                                                                                                                                                                                                                              от _____________ г. № _________                                                                                                  "О бюджете Курского района Курской области на 2019 год и на плановый период 2020 и 2021 годов"</t>
  </si>
  <si>
    <t>"О бюджете Курского района Курской области на 2019 год и на плановый период 2020 и 2021 годов"</t>
  </si>
  <si>
    <t>Распределение иных межбюджетных трансфертов из бюджета Курского района Курской области местным бюджетам поселений, входящих в состав Курского района Курской области   для осуществления переданных полномочий по утверждению генеральных планов сельских поселений Курского района Курской области, правил землепользования и застройки сельских поселений Курского района, а также на осуществление мероприятий, направленных на внесение в государственный кадастр недвижимости сведений о границах муниципальных образований и границах населенных пунктовна 2019 год и на плановый период 2020 и 2021 годов</t>
  </si>
  <si>
    <t xml:space="preserve"> Приложение №14                                                                                                                                                                                                                                                                                                                                                                                                                                                                                                                                            к решению Представительного Собрания                                                                                                        Курского района Курской области                                                                                                                                                                                                                              от _____________ г. № _________                                                                                                         "О бюджете Курского района Курской области на 2019 год и на плановый период 2020 и 2021 годов"</t>
  </si>
  <si>
    <t xml:space="preserve"> Приложение №15                                                                                                                                                                                                                                                                                                                                                                                                                                                                                                                                            к решению Представительного Собрания                                                                                                        Курского района Курской области                                                                                                                                                                                                                              от _____________ г. № _________                                                                         "О бюджете Курского района Курской области на 2019 год и на плановый период 2020 и 2021 годов"</t>
  </si>
  <si>
    <t>2 18 05010 05 0000 150</t>
  </si>
  <si>
    <t>2 02 10000 00 0000 150</t>
  </si>
  <si>
    <t>2 02 15001 00 0000 150</t>
  </si>
  <si>
    <t>2 02 15001 05 0000 150</t>
  </si>
  <si>
    <t>2 02 20000 00 0000 150</t>
  </si>
  <si>
    <t>2 02 29999 00 0000 150</t>
  </si>
  <si>
    <t>2 02 29999 05 0000 150</t>
  </si>
  <si>
    <t>2 02 30000 00 0000 150</t>
  </si>
  <si>
    <t>2 02 30013 00 0000 150</t>
  </si>
  <si>
    <t>2 02 30013 05 0000 150</t>
  </si>
  <si>
    <t>2 02 30027 00 0000 150</t>
  </si>
  <si>
    <t>2 02 30027 05 0000 150</t>
  </si>
  <si>
    <t>2 02 39998 00 0000 150</t>
  </si>
  <si>
    <t>2 02 39998 05 0000 150</t>
  </si>
  <si>
    <t>2 02 39999 00 0000 150</t>
  </si>
  <si>
    <t>2 02 39999 05 0000 150</t>
  </si>
  <si>
    <t>2 02 40014 00 0000 150</t>
  </si>
  <si>
    <t>2 02 40014 05 0000 150</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</si>
  <si>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</si>
  <si>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</si>
  <si>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</si>
  <si>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</si>
  <si>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</si>
  <si>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</si>
  <si>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</si>
  <si>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</si>
  <si>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1 05 01050 01 0000 110</t>
  </si>
  <si>
    <t>Минимальный налог, зачисляемый в бюджеты субъектов Российской Федерации (за налоговые периоды, истекшие до 1 января 2016 года)</t>
  </si>
  <si>
    <t>1 05 02020 02 0000 110</t>
  </si>
  <si>
    <t>Единый налог на вмененный доход для отдельных видов деятельности (за налоговые периоды, истекшие до 1 января 2011 года)</t>
  </si>
  <si>
    <t>1 12 01042 01 0000 120</t>
  </si>
  <si>
    <t>Плата за размещение твердых коммунальных отходов</t>
  </si>
  <si>
    <t xml:space="preserve">1 16 21000 00 0000 140
</t>
  </si>
  <si>
    <t>Денежные взыскания (штрафы) и иные суммы, взыскиваемые с лиц, виновных в совершении преступлений, и в возмещение ущерба имуществу</t>
  </si>
  <si>
    <t xml:space="preserve">1 16 21050 05 0000 140
</t>
  </si>
  <si>
    <t>2 02 19999 00 0000 150</t>
  </si>
  <si>
    <t>Прочие дотации</t>
  </si>
  <si>
    <t>2 02 19999 05 0000 150</t>
  </si>
  <si>
    <t>Прочие дотации бюджетам муниципальных районов</t>
  </si>
  <si>
    <t>2 02 15002 00 0000 150</t>
  </si>
  <si>
    <t>Дотации бюджетам на поддержку мер по обеспечению сбалансированности бюджетов</t>
  </si>
  <si>
    <t>2 02 15002 05 0000 150</t>
  </si>
  <si>
    <t>Дотации бюджетам муниципальных районов на поддержку мер по обеспечению сбалансированности бюджетов</t>
  </si>
  <si>
    <t>2 02 25097 00 0000 150</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</si>
  <si>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</si>
  <si>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2 02 25097 05 0000 150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</si>
  <si>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</si>
  <si>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2 02 25159 00 0000 150</t>
  </si>
  <si>
    <t>Субсидии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</si>
  <si>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2 02 25159 05 0000 150</t>
  </si>
  <si>
    <t>Субсидии бюджетам муниципальных районов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</si>
  <si>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2 02 25393 00 0000 150</t>
  </si>
  <si>
    <t>Субсидии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</si>
  <si>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2 02 25393 05 0000 150</t>
  </si>
  <si>
    <t xml:space="preserve">Субсидии бюджетам муниципальных районов на финансовое обеспечение дорожной деятельности в рамках реализации национального проекта "Безопасные и качественные автомобильные дороги"
</t>
  </si>
  <si>
    <t>2 02 25497 00 0000 150</t>
  </si>
  <si>
    <t>Субсидии бюджетам на реализацию мероприятий по обеспечению жильем молодых семей</t>
  </si>
  <si>
    <t>2 02 25497 05 0000 150</t>
  </si>
  <si>
    <t>Субсидии бюджетам муниципальных районов на реализацию мероприятий по обеспечению жильем молодых семей</t>
  </si>
  <si>
    <t>2 02 27567 00 0000 150</t>
  </si>
  <si>
    <t>Субсидии бюджетам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</si>
  <si>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202 27567 05 0000 150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</si>
  <si>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 (объекты водоснабжения)</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</si>
  <si>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 (строительство дорог)</t>
  </si>
  <si>
    <t>Субсидии местным бюджетам на развитие социальной и инженерной инфраструктуры муниципальных образований</t>
  </si>
  <si>
    <t>Субсидии местным бюджетам на развитие социальной и инженерной инфраструктуры муниципальных образований (строительство котельной)</t>
  </si>
  <si>
    <t>Субсидии бюджетам муниципальных районов на мероприятия по внесению в государственный кадастр недвижимости сведений о границах муниципальных образований и границах населенных пунктов</t>
  </si>
  <si>
    <t>Субсидии бюджетам муниципальных районов на приобретение горюче-смазочных материалов для обеспечения подвоза обучающихся муниципальных общеобразовательных организаций к месту обучения и обратно</t>
  </si>
  <si>
    <t>Субсидии бюджетам муниципальных районов на дополнительное финансирование мероприятий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</si>
  <si>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Субсидии бюджетам муниципальных районов на софинансирование расходных обязательств муниципальных образований, связанных с организацией отдыха детей в каникулярное время</t>
  </si>
  <si>
    <t>Субсидии бюджетам муниципальных районов для проведения капитального ремонта муниципальных образовательных организаций</t>
  </si>
  <si>
    <t>Субсидии местным бюджетам на предоставление мер социальной поддержки работникам муниципальных образовательных организаций</t>
  </si>
  <si>
    <t>Субсидии местным бюджетам на строительство (реконструкцию) автомобильных дорог общего пользования местного значения</t>
  </si>
  <si>
    <t>Субсидии местным бюджетам на проектирование и строительство (реконструкцию)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</si>
  <si>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</si>
  <si>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</si>
  <si>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2 02 35120 05 0000 150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</si>
  <si>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</si>
  <si>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2 02 45160 00 0000 150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</si>
  <si>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</si>
  <si>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2 02 45160 05 0000 150</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</si>
  <si>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</si>
  <si>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2 02 45519 00 0000 150</t>
  </si>
  <si>
    <t>Межбюджетные трансферты, передаваемые бюджетам на поддержку отрасли культуры</t>
  </si>
  <si>
    <t>2 02 45519 05 0000 150</t>
  </si>
  <si>
    <t>Межбюджетные трансферты, передаваемые бюджетам муниципальных районов на поддержку отрасли культуры</t>
  </si>
  <si>
    <t>2 07 05000 05 0000 150</t>
  </si>
  <si>
    <t>2 07 05030 05 0000 150</t>
  </si>
  <si>
    <t>2 19 00000 00 0000 000</t>
  </si>
  <si>
    <t>ВОЗВРАТ ОСТАТКОВ СУБСИДИЙ, СУБВЕНЦИЙ И ИНЫХ МЕЖБЮДЖЕТНЫХ ТРАНСФЕРТОВ, ИМЕЮЩИХ ЦЕЛЕВОЕ НАЗНАЧЕНИЕ, ПРОШЛЫХ ЛЕТ</t>
  </si>
  <si>
    <t>2 19 05000 05 0000 150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</si>
  <si>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</si>
  <si>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74 3 00 С1402</t>
  </si>
  <si>
    <t>Депутаты Представительного Собрания Курского района Курской области</t>
  </si>
  <si>
    <t>75 2 00 00000</t>
  </si>
  <si>
    <t>75 2 00 С1402</t>
  </si>
  <si>
    <t>Осуществление переданных полномочий в сфере размещения заказов для муниципальных нужд</t>
  </si>
  <si>
    <t>76 1 00 П1499</t>
  </si>
  <si>
    <t>Судебная система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</si>
  <si>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</si>
  <si>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76 1 00 51200</t>
  </si>
  <si>
    <t xml:space="preserve">Осуществление переданных ополномочий Российской Федерации на государственную регистрацию актов гражданского состояния </t>
  </si>
  <si>
    <t>Резервные фонды</t>
  </si>
  <si>
    <t>78 0 00 00000</t>
  </si>
  <si>
    <t xml:space="preserve">Резервный фонд </t>
  </si>
  <si>
    <t>78 1 00 00000</t>
  </si>
  <si>
    <t>Резервный фонд Администрации Курской области</t>
  </si>
  <si>
    <t>78 1 00 10030</t>
  </si>
  <si>
    <t>Реализация мероприятий, направленных на проектирование, строительство, реконструкцию, капитальный ремонт и ремонт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</si>
  <si>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11 2 01 13370</t>
  </si>
  <si>
    <t>Реализация мероприятий, направленных на строительство (реконструкцию), капитальный ремонт, ремонт и содержание автомобильных дорог общего пользования местного значения</t>
  </si>
  <si>
    <t>11 2 01 13390</t>
  </si>
  <si>
    <t xml:space="preserve">Реализация проекта "Народный бюджет" </t>
  </si>
  <si>
    <t xml:space="preserve">11 2 01 S3370 </t>
  </si>
  <si>
    <t>Региональный проект "Дорожная сеть"</t>
  </si>
  <si>
    <t>11 2 R1 00000</t>
  </si>
  <si>
    <t>Финансовое обеспечение дорожной деятельности в рамках реализации национального проекта "Безопасные и качественные автомобильные дороги"</t>
  </si>
  <si>
    <t>11 2 R1 53930</t>
  </si>
  <si>
    <t>Разработка комплексных схем организации дорожного движения</t>
  </si>
  <si>
    <t>11 4 01 С1601</t>
  </si>
  <si>
    <t>Обеспечение устойчивого развития сельских территорий</t>
  </si>
  <si>
    <t>Реализация мероприятий по устойчивому развитию сельских территорий, за счет средств муниципального образования</t>
  </si>
  <si>
    <t>16 1 01 L5671</t>
  </si>
  <si>
    <t>Расходы на мероприятия по внесению в государственный кадастр недвижимости сведений о границах муниципальных образований и границах населенных пунктов</t>
  </si>
  <si>
    <t>07 2 03 13600</t>
  </si>
  <si>
    <t>Основное мероприятие "Создание условий для развития жилищного строительства на территории Курского района Курской области"</t>
  </si>
  <si>
    <t>07 2 04 00000</t>
  </si>
  <si>
    <t>Мероприятия по разработке документов территориального планирования и градостроительного зонирования</t>
  </si>
  <si>
    <t>07 2 04 С1416</t>
  </si>
  <si>
    <t>Развитие социальной и инженерной инфраструктуры муниципальных образований Курской области</t>
  </si>
  <si>
    <t>07 2 01 11500</t>
  </si>
  <si>
    <t>Реализация мероприятий по устойчивому развитию сельских территорий за счет средств областного бюджета</t>
  </si>
  <si>
    <t>16 1 01 R5671</t>
  </si>
  <si>
    <t>Предоставление мер социальной поддержки работникам муниципальных образовательных организаций</t>
  </si>
  <si>
    <t>03 2 03 13060</t>
  </si>
  <si>
    <t>Проведение капитального ремонта муниципальных образовательных учреждений</t>
  </si>
  <si>
    <t>03 2 05 13050</t>
  </si>
  <si>
    <t>03 2 05 S3050</t>
  </si>
  <si>
    <t>Региолнальный проект "Содействие занятости женщин - создание условий дошкольного образования для детей в возрасте до трех лет"</t>
  </si>
  <si>
    <t>03 2 P2 00000</t>
  </si>
  <si>
    <t>03 2 P2 51590</t>
  </si>
  <si>
    <t>Обеспечение предоставления мер социальной поддержки работникам муниципальных образовательных организаций за счет средств муниципального образования</t>
  </si>
  <si>
    <t>03 2 03 S3061</t>
  </si>
  <si>
    <t>Проведение капитального ремонта муниципальных общеобразовательных учреждений</t>
  </si>
  <si>
    <t>03 2 06 13050</t>
  </si>
  <si>
    <t>Проведение капитального ремонта муниципальных образовательных учреждений за счет средств муниципального образования</t>
  </si>
  <si>
    <t>03 2 06 S3051</t>
  </si>
  <si>
    <t>Выполнение мероприятий по приобретению горюче-смазочных материалов для обеспечения подвоза обучающихся муниципальных общеобразовательных организаций к месту обучения и обратно</t>
  </si>
  <si>
    <t>03 2 06 13080</t>
  </si>
  <si>
    <t>Мероприятия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</si>
  <si>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03 2 06 13090</t>
  </si>
  <si>
    <t>03 2 06 S3050</t>
  </si>
  <si>
    <t>Региональный проект "Успех каждого ребенка"</t>
  </si>
  <si>
    <t>03 2 Е2 00000</t>
  </si>
  <si>
    <t>03 2 Е2 50970</t>
  </si>
  <si>
    <t xml:space="preserve">Федеральный проект "Кадры для цифровой экономики"
</t>
  </si>
  <si>
    <t>03 2 D3 00000</t>
  </si>
  <si>
    <t>03 2 D3 C1401</t>
  </si>
  <si>
    <t>05 1 01 11500</t>
  </si>
  <si>
    <t>05 1 01 S1500</t>
  </si>
  <si>
    <t>03 3 02 13060</t>
  </si>
  <si>
    <t>Организация отдыха детей в каникулярное время</t>
  </si>
  <si>
    <t>08 4 01 13540</t>
  </si>
  <si>
    <t>Основное мероприятие "Профилактика наркомании и медико-социальная реабилитация больных наркоманией"</t>
  </si>
  <si>
    <t>12 2 02 00000</t>
  </si>
  <si>
    <t>12 2 02 С1435</t>
  </si>
  <si>
    <t>12 2  02 С1435</t>
  </si>
  <si>
    <t>Государственная поддержка муниципальных учреждений культуры, находящихся на территории сельских поселений</t>
  </si>
  <si>
    <t>01 2 01 L5195</t>
  </si>
  <si>
    <t>Иные межбюджетные трансферты из бюджета Курского района Курской области местным бюджетам поселений, входящих в состав Курского района Курской области   для осуществления переданных полномочий по созданию условий для обеспечения поселения, входящего в состав муниципального района услугами по организации досуга и услугами организаций культуры</t>
  </si>
  <si>
    <t>76 1 00 П1444</t>
  </si>
  <si>
    <t xml:space="preserve">001 </t>
  </si>
  <si>
    <t>Осуществление переданных ополномочий Российской Федерации на государственную регистрацию актов гражданского состояния</t>
  </si>
  <si>
    <t>Приложение № 16</t>
  </si>
  <si>
    <t xml:space="preserve">Методика расчета и распределения 
 иных межбюджетных трансфертов из бюджета Курского района Курской области местным бюджетам поселений, входящих в состав Курского района Курской области   для осуществления переданных полномочий по созданию условий для обеспечения поселения, входящего в состав муниципального района услугами по организации досуга и услугами организаций культуры
</t>
  </si>
  <si>
    <t xml:space="preserve">          1. Общий объем иных межбюджетных трансфертов на очередной финансовый год, предоставляемых бюджетам муниципальных образований - поселений, входящих в состав Курского района Курской области  из бюджета  Курского района Курской области для осуществления переданных полномочий по созданию условий для обеспечения поселений, входящих в состав муниципального района услугами по организации досуга и услугами организаций культуры по 1 муниципальному образованию - поселению, входящему в состав Курского района  Курской области, в соответствии с решением Представительного  Собрания Курского района Курской области  «О передаче осуществления части полномочий по вопросам местного значения органам местного самоуправления поселений Курского района Курской области», расчитывается по следующей формуле:
V = sum(n)Vj,
где:
V - общий объем иных межбюджетных трансфертов местным бюджетам поселений, входящих в состав Курского района  Курской области;
n - количество муниципальных образований - поселений, входящих в состав Курского района  Курской области;
Vj - объем иных межбюджетных трансфертов отдельному муниципальному образованию - поселению, входящему в состав Курского района Курской области.
2. Объем иных межбюджетных трансфертов отдельному муниципальному образованию - поселению Курского района Курской области,  рассчитан исходя из средних сумм затрат на разработку проектно-сметной документации  - 700 000,00 рублей и изготовления постаментов для размещения образцов военной техники  - 65 000,00 руб. на 1 единицу (общее количество постаментов  - 20 шт.).
Общий объем финансовых средств устанавливается в размере 2 000 000,00 рублей.
Расчет осуществляется в рублях.
</t>
  </si>
  <si>
    <t xml:space="preserve"> Приложение №17                                                                                                                                                                                                                                                                                                                                                                                                                                                                                                                                           к решению Представительного Собрания                                                                                                        Курского района Курской области                                                                                                                                                                                                                              от _____________ г. № _________                                                                                                         "О бюджете Курского района Курской области на 2019 год и на плановый период 2020 и 2021 годов"</t>
  </si>
  <si>
    <t>Распределение иных межбюджетных трансфертов из бюджета Курского района Курской области местным бюджетам поселений, входящих в состав Курского района Курской области   для осуществления переданных полномочий по созданию условий для обеспечения поселения, входящего в состав муниципального района услугами по организации досуга и услугами организаций культуры на 2019 год и на плановый период 2020 и 2021 годов</t>
  </si>
  <si>
    <t>1 08 07174 01 0000 110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</si>
  <si>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</si>
  <si>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1 17 14030 05 0000 150</t>
  </si>
  <si>
    <t>средства областного бюджета</t>
  </si>
  <si>
    <t>средства бюджета Курского района Курской области</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</si>
</sst>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0.0"/>
    <numFmt numFmtId="174" formatCode="#,##0.00\ _₽"/>
    <numFmt numFmtId="175" formatCode="#,##0.00_р_."/>
    <numFmt numFmtId="176" formatCode="#,##0.00&quot;р.&quot;"/>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FC19]d\ mmmm\ yyyy\ &quot;г.&quot;"/>
    <numFmt numFmtId="182" formatCode="000000"/>
  </numFmts>
  <fonts count="73">
    <font>
      <sz val="10"/>
      <name val="Arial"/>
      <family val="2"/>
    </font>
    <font>
      <sz val="8"/>
      <color indexed="8"/>
      <name val="Calibri"/>
      <family val="2"/>
    </font>
    <font>
      <sz val="11"/>
      <color indexed="8"/>
      <name val="Calibri"/>
      <family val="2"/>
    </font>
    <font>
      <sz val="11"/>
      <color indexed="8"/>
      <name val="Times New Roman"/>
      <family val="1"/>
    </font>
    <font>
      <sz val="12"/>
      <color indexed="8"/>
      <name val="Times New Roman"/>
      <family val="1"/>
    </font>
    <font>
      <sz val="13"/>
      <color indexed="8"/>
      <name val="Times New Roman"/>
      <family val="1"/>
    </font>
    <font>
      <b/>
      <sz val="14"/>
      <name val="Times New Roman"/>
      <family val="1"/>
    </font>
    <font>
      <b/>
      <sz val="11"/>
      <color indexed="8"/>
      <name val="Times New Roman"/>
      <family val="1"/>
    </font>
    <font>
      <sz val="12"/>
      <name val="Times New Roman"/>
      <family val="1"/>
    </font>
    <font>
      <b/>
      <sz val="14"/>
      <color indexed="8"/>
      <name val="Times New Roman"/>
      <family val="1"/>
    </font>
    <font>
      <sz val="14"/>
      <color indexed="8"/>
      <name val="Times New Roman"/>
      <family val="1"/>
    </font>
    <font>
      <sz val="14"/>
      <name val="Times New Roman"/>
      <family val="1"/>
    </font>
    <font>
      <b/>
      <sz val="11"/>
      <color indexed="8"/>
      <name val="Calibri"/>
      <family val="2"/>
    </font>
    <font>
      <b/>
      <sz val="11"/>
      <color indexed="10"/>
      <name val="Calibri"/>
      <family val="2"/>
    </font>
    <font>
      <sz val="11"/>
      <color indexed="10"/>
      <name val="Calibri"/>
      <family val="2"/>
    </font>
    <font>
      <sz val="11"/>
      <name val="Calibri"/>
      <family val="2"/>
    </font>
    <font>
      <sz val="12"/>
      <color indexed="8"/>
      <name val="Calibri"/>
      <family val="2"/>
    </font>
    <font>
      <i/>
      <sz val="11"/>
      <color indexed="8"/>
      <name val="Calibri"/>
      <family val="2"/>
    </font>
    <font>
      <i/>
      <sz val="11"/>
      <color indexed="10"/>
      <name val="Calibri"/>
      <family val="2"/>
    </font>
    <font>
      <sz val="11"/>
      <name val="Times New Roman"/>
      <family val="1"/>
    </font>
    <font>
      <b/>
      <sz val="18"/>
      <name val="Times New Roman"/>
      <family val="1"/>
    </font>
    <font>
      <sz val="16"/>
      <color indexed="8"/>
      <name val="Times New Roman"/>
      <family val="1"/>
    </font>
    <font>
      <b/>
      <sz val="12"/>
      <name val="Times New Roman"/>
      <family val="1"/>
    </font>
    <font>
      <b/>
      <sz val="12"/>
      <color indexed="8"/>
      <name val="Times New Roman"/>
      <family val="1"/>
    </font>
    <font>
      <b/>
      <sz val="14"/>
      <name val="Calibri"/>
      <family val="2"/>
    </font>
    <font>
      <b/>
      <sz val="12"/>
      <color indexed="8"/>
      <name val="Calibri"/>
      <family val="2"/>
    </font>
    <font>
      <i/>
      <sz val="11"/>
      <name val="Calibri"/>
      <family val="2"/>
    </font>
    <font>
      <b/>
      <sz val="16"/>
      <color indexed="8"/>
      <name val="Times New Roman"/>
      <family val="1"/>
    </font>
    <font>
      <sz val="10"/>
      <name val="Times New Roman"/>
      <family val="1"/>
    </font>
    <font>
      <sz val="10"/>
      <color indexed="8"/>
      <name val="Times New Roman"/>
      <family val="1"/>
    </font>
    <font>
      <sz val="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7"/>
      <color indexed="12"/>
      <name val="Arial"/>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60"/>
      <name val="Calibri"/>
      <family val="2"/>
    </font>
    <font>
      <u val="single"/>
      <sz val="7"/>
      <color indexed="20"/>
      <name val="Arial"/>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6"/>
      <color indexed="8"/>
      <name val="Calibri"/>
      <family val="2"/>
    </font>
    <font>
      <b/>
      <sz val="16"/>
      <color indexed="8"/>
      <name val="Calibri"/>
      <family val="2"/>
    </font>
    <font>
      <i/>
      <sz val="16"/>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7"/>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7"/>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6"/>
      <color theme="1"/>
      <name val="Calibri"/>
      <family val="2"/>
    </font>
    <font>
      <b/>
      <sz val="16"/>
      <color theme="1"/>
      <name val="Calibri"/>
      <family val="2"/>
    </font>
    <font>
      <sz val="14"/>
      <color theme="1"/>
      <name val="Times New Roman"/>
      <family val="1"/>
    </font>
    <font>
      <i/>
      <sz val="16"/>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color indexed="63"/>
      </right>
      <top style="thin"/>
      <bottom style="thin"/>
    </border>
    <border>
      <left style="thin"/>
      <right>
        <color indexed="63"/>
      </right>
      <top style="thin"/>
      <bottom style="medium"/>
    </border>
    <border>
      <left style="thin"/>
      <right style="medium"/>
      <top style="thin"/>
      <bottom style="mediu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color indexed="63"/>
      </right>
      <top style="medium"/>
      <bottom style="thin">
        <color indexed="8"/>
      </bottom>
    </border>
    <border>
      <left style="thin">
        <color indexed="8"/>
      </left>
      <right style="thin"/>
      <top style="medium"/>
      <bottom style="thin">
        <color indexed="8"/>
      </bottom>
    </border>
    <border>
      <left>
        <color indexed="63"/>
      </left>
      <right style="medium"/>
      <top style="medium"/>
      <bottom style="thin">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color indexed="63"/>
      </right>
      <top style="thin">
        <color indexed="8"/>
      </top>
      <bottom style="medium"/>
    </border>
    <border>
      <left style="thin">
        <color indexed="8"/>
      </left>
      <right style="medium"/>
      <top style="thin">
        <color indexed="8"/>
      </top>
      <bottom style="medium"/>
    </border>
    <border>
      <left style="thin">
        <color indexed="8"/>
      </left>
      <right style="medium"/>
      <top style="medium"/>
      <bottom style="thin">
        <color indexed="8"/>
      </bottom>
    </border>
    <border>
      <left style="medium">
        <color indexed="8"/>
      </left>
      <right style="thin">
        <color indexed="8"/>
      </right>
      <top style="thin">
        <color indexed="8"/>
      </top>
      <bottom style="thin">
        <color indexed="8"/>
      </bottom>
    </border>
    <border>
      <left style="medium"/>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medium"/>
      <top>
        <color indexed="63"/>
      </top>
      <bottom style="thin">
        <color indexed="8"/>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2" fillId="0" borderId="0">
      <alignment/>
      <protection/>
    </xf>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0" fontId="55"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68" fillId="32" borderId="0" applyNumberFormat="0" applyBorder="0" applyAlignment="0" applyProtection="0"/>
  </cellStyleXfs>
  <cellXfs count="444">
    <xf numFmtId="0" fontId="0" fillId="0" borderId="0" xfId="0" applyAlignment="1">
      <alignment/>
    </xf>
    <xf numFmtId="0" fontId="3" fillId="0" borderId="0" xfId="33" applyFont="1" applyFill="1">
      <alignment/>
      <protection/>
    </xf>
    <xf numFmtId="49" fontId="4" fillId="0" borderId="0" xfId="33" applyNumberFormat="1" applyFont="1" applyFill="1">
      <alignment/>
      <protection/>
    </xf>
    <xf numFmtId="49" fontId="4" fillId="0" borderId="0" xfId="33" applyNumberFormat="1" applyFont="1" applyFill="1" applyAlignment="1">
      <alignment horizontal="center" vertical="top"/>
      <protection/>
    </xf>
    <xf numFmtId="49" fontId="4" fillId="0" borderId="0" xfId="33" applyNumberFormat="1" applyFont="1" applyFill="1" applyAlignment="1">
      <alignment horizontal="center"/>
      <protection/>
    </xf>
    <xf numFmtId="0" fontId="7" fillId="0" borderId="0" xfId="33" applyFont="1" applyFill="1" applyAlignment="1">
      <alignment vertical="center"/>
      <protection/>
    </xf>
    <xf numFmtId="172" fontId="3" fillId="0" borderId="0" xfId="33" applyNumberFormat="1" applyFont="1" applyFill="1">
      <alignment/>
      <protection/>
    </xf>
    <xf numFmtId="49" fontId="10" fillId="0" borderId="0" xfId="33" applyNumberFormat="1" applyFont="1" applyFill="1">
      <alignment/>
      <protection/>
    </xf>
    <xf numFmtId="49" fontId="10" fillId="0" borderId="0" xfId="33" applyNumberFormat="1" applyFont="1" applyFill="1" applyAlignment="1">
      <alignment horizontal="center" vertical="top"/>
      <protection/>
    </xf>
    <xf numFmtId="49" fontId="10" fillId="0" borderId="0" xfId="33" applyNumberFormat="1" applyFont="1" applyFill="1" applyAlignment="1">
      <alignment horizontal="center"/>
      <protection/>
    </xf>
    <xf numFmtId="0" fontId="2" fillId="0" borderId="0" xfId="33" applyFill="1">
      <alignment/>
      <protection/>
    </xf>
    <xf numFmtId="0" fontId="10" fillId="0" borderId="0" xfId="33" applyFont="1" applyFill="1" applyAlignment="1">
      <alignment vertical="center" wrapText="1"/>
      <protection/>
    </xf>
    <xf numFmtId="0" fontId="12" fillId="0" borderId="0" xfId="33" applyFont="1" applyFill="1" applyAlignment="1">
      <alignment horizontal="center" vertical="center"/>
      <protection/>
    </xf>
    <xf numFmtId="0" fontId="13" fillId="0" borderId="0" xfId="33" applyFont="1" applyFill="1">
      <alignment/>
      <protection/>
    </xf>
    <xf numFmtId="0" fontId="12" fillId="0" borderId="0" xfId="33" applyFont="1" applyFill="1">
      <alignment/>
      <protection/>
    </xf>
    <xf numFmtId="0" fontId="2" fillId="0" borderId="0" xfId="33" applyFont="1" applyFill="1">
      <alignment/>
      <protection/>
    </xf>
    <xf numFmtId="0" fontId="14" fillId="0" borderId="0" xfId="33" applyFont="1" applyFill="1">
      <alignment/>
      <protection/>
    </xf>
    <xf numFmtId="0" fontId="16" fillId="0" borderId="0" xfId="33" applyFont="1" applyFill="1">
      <alignment/>
      <protection/>
    </xf>
    <xf numFmtId="0" fontId="17" fillId="0" borderId="0" xfId="33" applyFont="1" applyFill="1">
      <alignment/>
      <protection/>
    </xf>
    <xf numFmtId="0" fontId="18" fillId="0" borderId="0" xfId="33" applyFont="1" applyFill="1">
      <alignment/>
      <protection/>
    </xf>
    <xf numFmtId="49" fontId="4" fillId="0" borderId="0" xfId="33" applyNumberFormat="1" applyFont="1" applyFill="1" applyBorder="1" applyAlignment="1">
      <alignment horizontal="center" vertical="top" wrapText="1"/>
      <protection/>
    </xf>
    <xf numFmtId="0" fontId="10" fillId="0" borderId="0" xfId="33" applyFont="1" applyFill="1">
      <alignment/>
      <protection/>
    </xf>
    <xf numFmtId="0" fontId="7" fillId="0" borderId="0" xfId="33" applyFont="1" applyFill="1">
      <alignment/>
      <protection/>
    </xf>
    <xf numFmtId="49" fontId="9" fillId="0" borderId="10" xfId="33" applyNumberFormat="1" applyFont="1" applyFill="1" applyBorder="1" applyAlignment="1">
      <alignment horizontal="center" vertical="center"/>
      <protection/>
    </xf>
    <xf numFmtId="49" fontId="9" fillId="0" borderId="10" xfId="33" applyNumberFormat="1" applyFont="1" applyFill="1" applyBorder="1" applyAlignment="1">
      <alignment horizontal="center" vertical="center" wrapText="1"/>
      <protection/>
    </xf>
    <xf numFmtId="49" fontId="10" fillId="0" borderId="10" xfId="33" applyNumberFormat="1" applyFont="1" applyFill="1" applyBorder="1" applyAlignment="1">
      <alignment horizontal="center" vertical="center" wrapText="1"/>
      <protection/>
    </xf>
    <xf numFmtId="3" fontId="10" fillId="0" borderId="10" xfId="33" applyNumberFormat="1" applyFont="1" applyFill="1" applyBorder="1" applyAlignment="1">
      <alignment horizontal="center" vertical="center" wrapText="1"/>
      <protection/>
    </xf>
    <xf numFmtId="49" fontId="11" fillId="0" borderId="10" xfId="33" applyNumberFormat="1" applyFont="1" applyFill="1" applyBorder="1" applyAlignment="1">
      <alignment horizontal="center" vertical="center" wrapText="1"/>
      <protection/>
    </xf>
    <xf numFmtId="49" fontId="10" fillId="0" borderId="10" xfId="33" applyNumberFormat="1" applyFont="1" applyFill="1" applyBorder="1" applyAlignment="1">
      <alignment horizontal="center" vertical="center"/>
      <protection/>
    </xf>
    <xf numFmtId="0" fontId="9" fillId="0" borderId="11" xfId="33" applyFont="1" applyFill="1" applyBorder="1" applyAlignment="1">
      <alignment horizontal="center" vertical="center"/>
      <protection/>
    </xf>
    <xf numFmtId="49" fontId="9" fillId="0" borderId="12" xfId="33" applyNumberFormat="1" applyFont="1" applyFill="1" applyBorder="1" applyAlignment="1">
      <alignment horizontal="center" vertical="center"/>
      <protection/>
    </xf>
    <xf numFmtId="0" fontId="9" fillId="0" borderId="13" xfId="33" applyFont="1" applyFill="1" applyBorder="1" applyAlignment="1">
      <alignment vertical="top"/>
      <protection/>
    </xf>
    <xf numFmtId="0" fontId="9" fillId="0" borderId="13" xfId="33" applyFont="1" applyFill="1" applyBorder="1" applyAlignment="1">
      <alignment vertical="top" wrapText="1"/>
      <protection/>
    </xf>
    <xf numFmtId="0" fontId="10" fillId="0" borderId="13" xfId="33" applyFont="1" applyFill="1" applyBorder="1" applyAlignment="1">
      <alignment wrapText="1"/>
      <protection/>
    </xf>
    <xf numFmtId="0" fontId="10" fillId="0" borderId="13" xfId="33" applyFont="1" applyFill="1" applyBorder="1" applyAlignment="1">
      <alignment horizontal="left" vertical="center" wrapText="1"/>
      <protection/>
    </xf>
    <xf numFmtId="0" fontId="10" fillId="0" borderId="13" xfId="33" applyFont="1" applyFill="1" applyBorder="1" applyAlignment="1">
      <alignment vertical="top" wrapText="1"/>
      <protection/>
    </xf>
    <xf numFmtId="0" fontId="10" fillId="0" borderId="13" xfId="0" applyFont="1" applyFill="1" applyBorder="1" applyAlignment="1">
      <alignment wrapText="1"/>
    </xf>
    <xf numFmtId="0" fontId="11" fillId="0" borderId="13" xfId="33" applyFont="1" applyFill="1" applyBorder="1" applyAlignment="1">
      <alignment vertical="top" wrapText="1"/>
      <protection/>
    </xf>
    <xf numFmtId="49" fontId="11" fillId="0" borderId="13" xfId="0" applyNumberFormat="1" applyFont="1" applyFill="1" applyBorder="1" applyAlignment="1">
      <alignment horizontal="left" vertical="top" wrapText="1"/>
    </xf>
    <xf numFmtId="0" fontId="10" fillId="0" borderId="13" xfId="33" applyFont="1" applyFill="1" applyBorder="1" applyAlignment="1">
      <alignment horizontal="justify"/>
      <protection/>
    </xf>
    <xf numFmtId="0" fontId="11" fillId="0" borderId="13" xfId="0" applyFont="1" applyFill="1" applyBorder="1" applyAlignment="1">
      <alignment/>
    </xf>
    <xf numFmtId="0" fontId="9" fillId="0" borderId="13" xfId="33" applyFont="1" applyFill="1" applyBorder="1" applyAlignment="1">
      <alignment wrapText="1"/>
      <protection/>
    </xf>
    <xf numFmtId="0" fontId="11" fillId="0" borderId="13" xfId="0" applyFont="1" applyFill="1" applyBorder="1" applyAlignment="1">
      <alignment vertical="top" wrapText="1"/>
    </xf>
    <xf numFmtId="0" fontId="10" fillId="0" borderId="13" xfId="33" applyFont="1" applyFill="1" applyBorder="1" applyAlignment="1">
      <alignment vertical="center" wrapText="1"/>
      <protection/>
    </xf>
    <xf numFmtId="0" fontId="11" fillId="0" borderId="13" xfId="0" applyFont="1" applyFill="1" applyBorder="1" applyAlignment="1">
      <alignment wrapText="1"/>
    </xf>
    <xf numFmtId="0" fontId="9" fillId="0" borderId="13" xfId="33" applyFont="1" applyFill="1" applyBorder="1">
      <alignment/>
      <protection/>
    </xf>
    <xf numFmtId="0" fontId="9" fillId="0" borderId="13" xfId="33" applyFont="1" applyFill="1" applyBorder="1" applyAlignment="1">
      <alignment vertical="center" wrapText="1"/>
      <protection/>
    </xf>
    <xf numFmtId="0" fontId="9" fillId="0" borderId="13" xfId="33" applyFont="1" applyFill="1" applyBorder="1" applyAlignment="1">
      <alignment horizontal="left" vertical="center" wrapText="1"/>
      <protection/>
    </xf>
    <xf numFmtId="0" fontId="9" fillId="0" borderId="10" xfId="33" applyFont="1" applyFill="1" applyBorder="1" applyAlignment="1">
      <alignment horizontal="center" vertical="center" wrapText="1"/>
      <protection/>
    </xf>
    <xf numFmtId="3" fontId="9" fillId="0" borderId="10" xfId="33" applyNumberFormat="1" applyFont="1" applyFill="1" applyBorder="1" applyAlignment="1">
      <alignment horizontal="center" vertical="center" wrapText="1"/>
      <protection/>
    </xf>
    <xf numFmtId="0" fontId="9" fillId="0" borderId="11" xfId="33" applyFont="1" applyFill="1" applyBorder="1" applyAlignment="1">
      <alignment horizontal="center" vertical="center" wrapText="1"/>
      <protection/>
    </xf>
    <xf numFmtId="0" fontId="9" fillId="0" borderId="12" xfId="33" applyFont="1" applyFill="1" applyBorder="1" applyAlignment="1">
      <alignment horizontal="center" vertical="center" wrapText="1"/>
      <protection/>
    </xf>
    <xf numFmtId="49" fontId="9" fillId="0" borderId="12" xfId="33" applyNumberFormat="1" applyFont="1" applyFill="1" applyBorder="1" applyAlignment="1">
      <alignment horizontal="center" vertical="center" wrapText="1"/>
      <protection/>
    </xf>
    <xf numFmtId="0" fontId="9" fillId="0" borderId="13" xfId="33" applyFont="1" applyFill="1" applyBorder="1" applyAlignment="1">
      <alignment horizontal="left" vertical="top" wrapText="1"/>
      <protection/>
    </xf>
    <xf numFmtId="0" fontId="11" fillId="0" borderId="13" xfId="0" applyFont="1" applyFill="1" applyBorder="1" applyAlignment="1">
      <alignment vertical="top"/>
    </xf>
    <xf numFmtId="0" fontId="6" fillId="0" borderId="13" xfId="33" applyFont="1" applyFill="1" applyBorder="1" applyAlignment="1">
      <alignment vertical="top" wrapText="1"/>
      <protection/>
    </xf>
    <xf numFmtId="0" fontId="10" fillId="0" borderId="13" xfId="33" applyFont="1" applyFill="1" applyBorder="1" applyAlignment="1">
      <alignment horizontal="justify" vertical="top"/>
      <protection/>
    </xf>
    <xf numFmtId="0" fontId="10" fillId="0" borderId="13" xfId="33" applyFont="1" applyFill="1" applyBorder="1" applyAlignment="1">
      <alignment horizontal="left" vertical="top" wrapText="1"/>
      <protection/>
    </xf>
    <xf numFmtId="0" fontId="10" fillId="0" borderId="13" xfId="0" applyFont="1" applyFill="1" applyBorder="1" applyAlignment="1">
      <alignment vertical="top" wrapText="1"/>
    </xf>
    <xf numFmtId="11" fontId="9" fillId="0" borderId="13" xfId="33" applyNumberFormat="1" applyFont="1" applyFill="1" applyBorder="1" applyAlignment="1">
      <alignment horizontal="left" vertical="top" wrapText="1"/>
      <protection/>
    </xf>
    <xf numFmtId="0" fontId="5" fillId="0" borderId="0" xfId="33" applyFont="1" applyFill="1" applyBorder="1" applyAlignment="1">
      <alignment vertical="center" wrapText="1"/>
      <protection/>
    </xf>
    <xf numFmtId="0" fontId="3" fillId="0" borderId="0" xfId="33" applyFont="1" applyFill="1" applyBorder="1" applyAlignment="1">
      <alignment vertical="top" wrapText="1"/>
      <protection/>
    </xf>
    <xf numFmtId="0" fontId="6" fillId="0" borderId="13" xfId="0" applyFont="1" applyFill="1" applyBorder="1" applyAlignment="1">
      <alignment wrapText="1"/>
    </xf>
    <xf numFmtId="4" fontId="2" fillId="0" borderId="0" xfId="33" applyNumberFormat="1" applyFont="1" applyFill="1">
      <alignment/>
      <protection/>
    </xf>
    <xf numFmtId="4" fontId="3" fillId="0" borderId="0" xfId="33" applyNumberFormat="1" applyFont="1" applyFill="1">
      <alignment/>
      <protection/>
    </xf>
    <xf numFmtId="4" fontId="7" fillId="0" borderId="0" xfId="33" applyNumberFormat="1" applyFont="1" applyFill="1">
      <alignment/>
      <protection/>
    </xf>
    <xf numFmtId="49" fontId="10" fillId="0" borderId="10" xfId="33" applyNumberFormat="1" applyFont="1" applyFill="1" applyBorder="1" applyAlignment="1">
      <alignment horizontal="center" vertical="top" wrapText="1"/>
      <protection/>
    </xf>
    <xf numFmtId="4" fontId="10" fillId="0" borderId="14" xfId="33" applyNumberFormat="1" applyFont="1" applyFill="1" applyBorder="1" applyAlignment="1">
      <alignment horizontal="center" vertical="center" wrapText="1"/>
      <protection/>
    </xf>
    <xf numFmtId="0" fontId="10" fillId="0" borderId="15" xfId="33" applyFont="1" applyFill="1" applyBorder="1" applyAlignment="1">
      <alignment vertical="top" wrapText="1"/>
      <protection/>
    </xf>
    <xf numFmtId="49" fontId="10" fillId="0" borderId="16" xfId="33" applyNumberFormat="1" applyFont="1" applyFill="1" applyBorder="1" applyAlignment="1">
      <alignment horizontal="center" vertical="center"/>
      <protection/>
    </xf>
    <xf numFmtId="49" fontId="10" fillId="0" borderId="16" xfId="33" applyNumberFormat="1" applyFont="1" applyFill="1" applyBorder="1" applyAlignment="1">
      <alignment horizontal="center" vertical="center" wrapText="1"/>
      <protection/>
    </xf>
    <xf numFmtId="49" fontId="10" fillId="0" borderId="16" xfId="33" applyNumberFormat="1" applyFont="1" applyFill="1" applyBorder="1" applyAlignment="1">
      <alignment horizontal="center" vertical="top" wrapText="1"/>
      <protection/>
    </xf>
    <xf numFmtId="4" fontId="10" fillId="0" borderId="10" xfId="33" applyNumberFormat="1" applyFont="1" applyFill="1" applyBorder="1" applyAlignment="1">
      <alignment horizontal="center" vertical="center" wrapText="1"/>
      <protection/>
    </xf>
    <xf numFmtId="4" fontId="14" fillId="0" borderId="0" xfId="33" applyNumberFormat="1" applyFont="1" applyFill="1">
      <alignment/>
      <protection/>
    </xf>
    <xf numFmtId="4" fontId="15" fillId="0" borderId="0" xfId="33" applyNumberFormat="1" applyFont="1" applyFill="1">
      <alignment/>
      <protection/>
    </xf>
    <xf numFmtId="4" fontId="9" fillId="0" borderId="10" xfId="33" applyNumberFormat="1" applyFont="1" applyFill="1" applyBorder="1" applyAlignment="1">
      <alignment horizontal="center" vertical="center" wrapText="1"/>
      <protection/>
    </xf>
    <xf numFmtId="4" fontId="17" fillId="0" borderId="0" xfId="33" applyNumberFormat="1" applyFont="1" applyFill="1">
      <alignment/>
      <protection/>
    </xf>
    <xf numFmtId="0" fontId="19" fillId="0" borderId="0" xfId="33" applyFont="1" applyFill="1" applyAlignment="1">
      <alignment horizontal="left" vertical="top"/>
      <protection/>
    </xf>
    <xf numFmtId="0" fontId="3" fillId="0" borderId="0" xfId="33" applyFont="1" applyFill="1" applyAlignment="1">
      <alignment vertical="top" wrapText="1"/>
      <protection/>
    </xf>
    <xf numFmtId="0" fontId="4" fillId="0" borderId="0" xfId="33" applyFont="1" applyFill="1">
      <alignment/>
      <protection/>
    </xf>
    <xf numFmtId="0" fontId="6" fillId="0" borderId="0" xfId="33" applyFont="1" applyFill="1" applyBorder="1" applyAlignment="1">
      <alignment horizontal="center" vertical="top" wrapText="1"/>
      <protection/>
    </xf>
    <xf numFmtId="0" fontId="6" fillId="0" borderId="0" xfId="33" applyFont="1" applyFill="1" applyBorder="1" applyAlignment="1">
      <alignment horizontal="left" vertical="center" wrapText="1"/>
      <protection/>
    </xf>
    <xf numFmtId="0" fontId="22" fillId="0" borderId="11" xfId="33" applyFont="1" applyFill="1" applyBorder="1" applyAlignment="1">
      <alignment horizontal="center" vertical="center" wrapText="1"/>
      <protection/>
    </xf>
    <xf numFmtId="0" fontId="7" fillId="0" borderId="0" xfId="33" applyFont="1" applyFill="1" applyAlignment="1">
      <alignment horizontal="center" vertical="center"/>
      <protection/>
    </xf>
    <xf numFmtId="0" fontId="8" fillId="0" borderId="13" xfId="0" applyFont="1" applyFill="1" applyBorder="1" applyAlignment="1">
      <alignment vertical="top" wrapText="1"/>
    </xf>
    <xf numFmtId="0" fontId="4" fillId="33" borderId="13" xfId="33" applyFont="1" applyFill="1" applyBorder="1" applyAlignment="1">
      <alignment horizontal="left" vertical="top" wrapText="1"/>
      <protection/>
    </xf>
    <xf numFmtId="0" fontId="23" fillId="0" borderId="0" xfId="33" applyFont="1" applyFill="1">
      <alignment/>
      <protection/>
    </xf>
    <xf numFmtId="0" fontId="19" fillId="0" borderId="0" xfId="33" applyFont="1" applyFill="1" applyAlignment="1">
      <alignment horizontal="left" vertical="center"/>
      <protection/>
    </xf>
    <xf numFmtId="0" fontId="3" fillId="0" borderId="0" xfId="33" applyFont="1">
      <alignment/>
      <protection/>
    </xf>
    <xf numFmtId="0" fontId="3" fillId="0" borderId="0" xfId="33" applyFont="1" applyAlignment="1">
      <alignment vertical="top" wrapText="1"/>
      <protection/>
    </xf>
    <xf numFmtId="0" fontId="3" fillId="0" borderId="0" xfId="33" applyFont="1" applyAlignment="1">
      <alignment horizontal="center" wrapText="1"/>
      <protection/>
    </xf>
    <xf numFmtId="4" fontId="3" fillId="0" borderId="0" xfId="33" applyNumberFormat="1" applyFont="1" applyAlignment="1">
      <alignment horizontal="center" wrapText="1"/>
      <protection/>
    </xf>
    <xf numFmtId="0" fontId="9" fillId="0" borderId="0" xfId="33" applyFont="1" applyBorder="1" applyAlignment="1">
      <alignment horizontal="center" wrapText="1"/>
      <protection/>
    </xf>
    <xf numFmtId="4" fontId="9" fillId="0" borderId="0" xfId="33" applyNumberFormat="1" applyFont="1" applyBorder="1" applyAlignment="1">
      <alignment horizontal="center" wrapText="1"/>
      <protection/>
    </xf>
    <xf numFmtId="0" fontId="3" fillId="34" borderId="11" xfId="33" applyFont="1" applyFill="1" applyBorder="1" applyAlignment="1">
      <alignment horizontal="center" vertical="center" wrapText="1"/>
      <protection/>
    </xf>
    <xf numFmtId="0" fontId="3" fillId="34" borderId="12" xfId="33" applyFont="1" applyFill="1" applyBorder="1" applyAlignment="1">
      <alignment horizontal="center" vertical="center" wrapText="1"/>
      <protection/>
    </xf>
    <xf numFmtId="4" fontId="3" fillId="34" borderId="17" xfId="33" applyNumberFormat="1" applyFont="1" applyFill="1" applyBorder="1" applyAlignment="1">
      <alignment horizontal="center" vertical="center" wrapText="1"/>
      <protection/>
    </xf>
    <xf numFmtId="4" fontId="3" fillId="34" borderId="18" xfId="33" applyNumberFormat="1" applyFont="1" applyFill="1" applyBorder="1" applyAlignment="1">
      <alignment horizontal="center" vertical="center" wrapText="1"/>
      <protection/>
    </xf>
    <xf numFmtId="0" fontId="7" fillId="0" borderId="0" xfId="33" applyFont="1" applyAlignment="1">
      <alignment vertical="center"/>
      <protection/>
    </xf>
    <xf numFmtId="0" fontId="7" fillId="34" borderId="13" xfId="33" applyFont="1" applyFill="1" applyBorder="1" applyAlignment="1">
      <alignment vertical="top" wrapText="1"/>
      <protection/>
    </xf>
    <xf numFmtId="0" fontId="7" fillId="34" borderId="10" xfId="33" applyFont="1" applyFill="1" applyBorder="1" applyAlignment="1">
      <alignment vertical="top" wrapText="1"/>
      <protection/>
    </xf>
    <xf numFmtId="4" fontId="7" fillId="34" borderId="19" xfId="33" applyNumberFormat="1" applyFont="1" applyFill="1" applyBorder="1" applyAlignment="1">
      <alignment horizontal="center" vertical="center" wrapText="1"/>
      <protection/>
    </xf>
    <xf numFmtId="4" fontId="7" fillId="34" borderId="14" xfId="33" applyNumberFormat="1" applyFont="1" applyFill="1" applyBorder="1" applyAlignment="1">
      <alignment horizontal="center" vertical="center" wrapText="1"/>
      <protection/>
    </xf>
    <xf numFmtId="0" fontId="3" fillId="34" borderId="13" xfId="33" applyFont="1" applyFill="1" applyBorder="1" applyAlignment="1">
      <alignment vertical="top" wrapText="1"/>
      <protection/>
    </xf>
    <xf numFmtId="0" fontId="3" fillId="34" borderId="10" xfId="33" applyFont="1" applyFill="1" applyBorder="1" applyAlignment="1">
      <alignment vertical="top" wrapText="1"/>
      <protection/>
    </xf>
    <xf numFmtId="4" fontId="3" fillId="34" borderId="19" xfId="33" applyNumberFormat="1" applyFont="1" applyFill="1" applyBorder="1" applyAlignment="1">
      <alignment horizontal="center" vertical="center" wrapText="1"/>
      <protection/>
    </xf>
    <xf numFmtId="4" fontId="3" fillId="34" borderId="14" xfId="33" applyNumberFormat="1" applyFont="1" applyFill="1" applyBorder="1" applyAlignment="1">
      <alignment horizontal="center" vertical="center" wrapText="1"/>
      <protection/>
    </xf>
    <xf numFmtId="0" fontId="7" fillId="0" borderId="13" xfId="33" applyFont="1" applyBorder="1" applyAlignment="1">
      <alignment wrapText="1"/>
      <protection/>
    </xf>
    <xf numFmtId="0" fontId="7" fillId="0" borderId="10" xfId="33" applyFont="1" applyBorder="1" applyAlignment="1">
      <alignment wrapText="1"/>
      <protection/>
    </xf>
    <xf numFmtId="4" fontId="7" fillId="0" borderId="19" xfId="33" applyNumberFormat="1" applyFont="1" applyBorder="1" applyAlignment="1">
      <alignment horizontal="center" vertical="center" wrapText="1"/>
      <protection/>
    </xf>
    <xf numFmtId="4" fontId="7" fillId="0" borderId="14" xfId="33" applyNumberFormat="1" applyFont="1" applyBorder="1" applyAlignment="1">
      <alignment horizontal="center" vertical="center" wrapText="1"/>
      <protection/>
    </xf>
    <xf numFmtId="0" fontId="7" fillId="0" borderId="0" xfId="33" applyFont="1">
      <alignment/>
      <protection/>
    </xf>
    <xf numFmtId="0" fontId="3" fillId="0" borderId="13" xfId="33" applyFont="1" applyBorder="1" applyAlignment="1">
      <alignment wrapText="1"/>
      <protection/>
    </xf>
    <xf numFmtId="0" fontId="3" fillId="0" borderId="10" xfId="33" applyFont="1" applyBorder="1" applyAlignment="1">
      <alignment wrapText="1"/>
      <protection/>
    </xf>
    <xf numFmtId="4" fontId="3" fillId="0" borderId="19" xfId="33" applyNumberFormat="1" applyFont="1" applyBorder="1" applyAlignment="1">
      <alignment horizontal="center" vertical="center" wrapText="1"/>
      <protection/>
    </xf>
    <xf numFmtId="4" fontId="3" fillId="0" borderId="14" xfId="33" applyNumberFormat="1" applyFont="1" applyBorder="1" applyAlignment="1">
      <alignment horizontal="center" vertical="center" wrapText="1"/>
      <protection/>
    </xf>
    <xf numFmtId="0" fontId="3" fillId="0" borderId="13" xfId="33" applyFont="1" applyBorder="1">
      <alignment/>
      <protection/>
    </xf>
    <xf numFmtId="4" fontId="3" fillId="0" borderId="19" xfId="33" applyNumberFormat="1" applyFont="1" applyBorder="1" applyAlignment="1">
      <alignment horizontal="center" vertical="center"/>
      <protection/>
    </xf>
    <xf numFmtId="4" fontId="3" fillId="0" borderId="14" xfId="33" applyNumberFormat="1" applyFont="1" applyBorder="1" applyAlignment="1">
      <alignment horizontal="center" vertical="center"/>
      <protection/>
    </xf>
    <xf numFmtId="0" fontId="3" fillId="0" borderId="15" xfId="33" applyFont="1" applyBorder="1">
      <alignment/>
      <protection/>
    </xf>
    <xf numFmtId="0" fontId="3" fillId="0" borderId="16" xfId="33" applyFont="1" applyBorder="1" applyAlignment="1">
      <alignment wrapText="1"/>
      <protection/>
    </xf>
    <xf numFmtId="4" fontId="3" fillId="0" borderId="20" xfId="33" applyNumberFormat="1" applyFont="1" applyBorder="1" applyAlignment="1">
      <alignment horizontal="center" vertical="center"/>
      <protection/>
    </xf>
    <xf numFmtId="4" fontId="3" fillId="0" borderId="21" xfId="33" applyNumberFormat="1" applyFont="1" applyBorder="1" applyAlignment="1">
      <alignment horizontal="center" vertical="center"/>
      <protection/>
    </xf>
    <xf numFmtId="4" fontId="3" fillId="0" borderId="0" xfId="33" applyNumberFormat="1" applyFont="1">
      <alignment/>
      <protection/>
    </xf>
    <xf numFmtId="0" fontId="15" fillId="0" borderId="0" xfId="33" applyFont="1" applyFill="1" applyAlignment="1">
      <alignment horizontal="left" vertical="top"/>
      <protection/>
    </xf>
    <xf numFmtId="0" fontId="15" fillId="0" borderId="0" xfId="33" applyFont="1" applyFill="1" applyAlignment="1">
      <alignment horizontal="left" vertical="center" wrapText="1"/>
      <protection/>
    </xf>
    <xf numFmtId="4" fontId="15" fillId="0" borderId="0" xfId="33" applyNumberFormat="1" applyFont="1" applyFill="1" applyAlignment="1">
      <alignment horizontal="center" vertical="top" wrapText="1"/>
      <protection/>
    </xf>
    <xf numFmtId="0" fontId="24" fillId="0" borderId="0" xfId="33" applyFont="1" applyFill="1" applyBorder="1" applyAlignment="1">
      <alignment horizontal="center" vertical="top" wrapText="1"/>
      <protection/>
    </xf>
    <xf numFmtId="0" fontId="24" fillId="0" borderId="0" xfId="33" applyFont="1" applyFill="1" applyBorder="1" applyAlignment="1">
      <alignment horizontal="left" vertical="center" wrapText="1"/>
      <protection/>
    </xf>
    <xf numFmtId="4" fontId="24" fillId="0" borderId="0" xfId="33" applyNumberFormat="1" applyFont="1" applyFill="1" applyBorder="1" applyAlignment="1">
      <alignment horizontal="center" vertical="top" wrapText="1"/>
      <protection/>
    </xf>
    <xf numFmtId="0" fontId="22" fillId="0" borderId="12" xfId="33" applyFont="1" applyFill="1" applyBorder="1" applyAlignment="1">
      <alignment horizontal="center" vertical="center" wrapText="1"/>
      <protection/>
    </xf>
    <xf numFmtId="4" fontId="22" fillId="0" borderId="12" xfId="33" applyNumberFormat="1" applyFont="1" applyFill="1" applyBorder="1" applyAlignment="1">
      <alignment horizontal="center" vertical="center" wrapText="1"/>
      <protection/>
    </xf>
    <xf numFmtId="4" fontId="22" fillId="0" borderId="18" xfId="33" applyNumberFormat="1" applyFont="1" applyFill="1" applyBorder="1" applyAlignment="1">
      <alignment horizontal="center" vertical="center" wrapText="1"/>
      <protection/>
    </xf>
    <xf numFmtId="0" fontId="22" fillId="0" borderId="13" xfId="33" applyFont="1" applyFill="1" applyBorder="1" applyAlignment="1">
      <alignment horizontal="left" vertical="top" wrapText="1"/>
      <protection/>
    </xf>
    <xf numFmtId="0" fontId="22" fillId="0" borderId="10" xfId="33" applyFont="1" applyFill="1" applyBorder="1" applyAlignment="1">
      <alignment horizontal="left" vertical="center" wrapText="1"/>
      <protection/>
    </xf>
    <xf numFmtId="0" fontId="23" fillId="0" borderId="13" xfId="33" applyFont="1" applyFill="1" applyBorder="1" applyAlignment="1">
      <alignment horizontal="left" vertical="top" wrapText="1"/>
      <protection/>
    </xf>
    <xf numFmtId="0" fontId="23" fillId="0" borderId="10" xfId="33" applyFont="1" applyFill="1" applyBorder="1" applyAlignment="1">
      <alignment horizontal="left" vertical="center" wrapText="1"/>
      <protection/>
    </xf>
    <xf numFmtId="0" fontId="4" fillId="0" borderId="13" xfId="33" applyFont="1" applyFill="1" applyBorder="1" applyAlignment="1">
      <alignment horizontal="left" vertical="top" wrapText="1"/>
      <protection/>
    </xf>
    <xf numFmtId="0" fontId="4" fillId="0" borderId="10" xfId="33" applyFont="1" applyFill="1" applyBorder="1" applyAlignment="1">
      <alignment horizontal="left" vertical="center" wrapText="1"/>
      <protection/>
    </xf>
    <xf numFmtId="0" fontId="23" fillId="33" borderId="13" xfId="33" applyFont="1" applyFill="1" applyBorder="1" applyAlignment="1">
      <alignment horizontal="left" vertical="top" wrapText="1"/>
      <protection/>
    </xf>
    <xf numFmtId="0" fontId="8" fillId="0" borderId="10" xfId="33" applyFont="1" applyFill="1" applyBorder="1" applyAlignment="1">
      <alignment horizontal="left" vertical="center" wrapText="1"/>
      <protection/>
    </xf>
    <xf numFmtId="4" fontId="16" fillId="0" borderId="0" xfId="33" applyNumberFormat="1" applyFont="1" applyFill="1">
      <alignment/>
      <protection/>
    </xf>
    <xf numFmtId="0" fontId="8" fillId="0" borderId="10" xfId="0" applyFont="1" applyFill="1" applyBorder="1" applyAlignment="1">
      <alignment horizontal="left" vertical="center" wrapText="1"/>
    </xf>
    <xf numFmtId="0" fontId="25" fillId="0" borderId="0" xfId="33" applyFont="1" applyFill="1">
      <alignment/>
      <protection/>
    </xf>
    <xf numFmtId="0" fontId="8" fillId="0" borderId="13" xfId="0" applyFont="1" applyFill="1" applyBorder="1" applyAlignment="1">
      <alignment horizontal="left" vertical="top" wrapText="1"/>
    </xf>
    <xf numFmtId="0" fontId="15" fillId="0" borderId="0" xfId="33" applyFont="1" applyFill="1" applyAlignment="1">
      <alignment horizontal="left" vertical="center"/>
      <protection/>
    </xf>
    <xf numFmtId="4" fontId="15" fillId="0" borderId="0" xfId="33" applyNumberFormat="1" applyFont="1" applyFill="1" applyAlignment="1">
      <alignment vertical="top"/>
      <protection/>
    </xf>
    <xf numFmtId="0" fontId="22" fillId="0" borderId="13" xfId="33" applyFont="1" applyFill="1" applyBorder="1" applyAlignment="1">
      <alignment horizontal="left" vertical="top"/>
      <protection/>
    </xf>
    <xf numFmtId="0" fontId="8" fillId="0" borderId="13" xfId="33" applyFont="1" applyFill="1" applyBorder="1" applyAlignment="1">
      <alignment horizontal="left" vertical="top" wrapText="1"/>
      <protection/>
    </xf>
    <xf numFmtId="0" fontId="8" fillId="0" borderId="13" xfId="0" applyFont="1" applyBorder="1" applyAlignment="1">
      <alignment horizontal="left" vertical="top" wrapText="1"/>
    </xf>
    <xf numFmtId="4" fontId="9" fillId="0" borderId="14" xfId="33" applyNumberFormat="1" applyFont="1" applyFill="1" applyBorder="1" applyAlignment="1">
      <alignment horizontal="center" vertical="center" wrapText="1"/>
      <protection/>
    </xf>
    <xf numFmtId="4" fontId="26" fillId="0" borderId="0" xfId="33" applyNumberFormat="1" applyFont="1" applyFill="1">
      <alignment/>
      <protection/>
    </xf>
    <xf numFmtId="0" fontId="4" fillId="0" borderId="0" xfId="33" applyFont="1" applyFill="1" applyAlignment="1">
      <alignment horizontal="center" wrapText="1"/>
      <protection/>
    </xf>
    <xf numFmtId="0" fontId="23" fillId="0" borderId="13" xfId="33" applyFont="1" applyFill="1" applyBorder="1" applyAlignment="1">
      <alignment horizontal="center" vertical="center" wrapText="1"/>
      <protection/>
    </xf>
    <xf numFmtId="0" fontId="23" fillId="0" borderId="10" xfId="33" applyFont="1" applyFill="1" applyBorder="1" applyAlignment="1">
      <alignment horizontal="center" vertical="center" wrapText="1"/>
      <protection/>
    </xf>
    <xf numFmtId="0" fontId="4" fillId="0" borderId="13" xfId="33" applyFont="1" applyFill="1" applyBorder="1" applyAlignment="1">
      <alignment horizontal="center"/>
      <protection/>
    </xf>
    <xf numFmtId="0" fontId="4" fillId="0" borderId="10" xfId="33" applyFont="1" applyFill="1" applyBorder="1" applyAlignment="1">
      <alignment horizontal="center"/>
      <protection/>
    </xf>
    <xf numFmtId="49" fontId="23" fillId="0" borderId="13" xfId="33" applyNumberFormat="1" applyFont="1" applyFill="1" applyBorder="1" applyAlignment="1">
      <alignment horizontal="center"/>
      <protection/>
    </xf>
    <xf numFmtId="0" fontId="23" fillId="0" borderId="10" xfId="33" applyFont="1" applyFill="1" applyBorder="1">
      <alignment/>
      <protection/>
    </xf>
    <xf numFmtId="49" fontId="4" fillId="0" borderId="13" xfId="33" applyNumberFormat="1" applyFont="1" applyFill="1" applyBorder="1" applyAlignment="1">
      <alignment horizontal="center"/>
      <protection/>
    </xf>
    <xf numFmtId="0" fontId="4" fillId="0" borderId="10" xfId="33" applyFont="1" applyFill="1" applyBorder="1" applyAlignment="1">
      <alignment horizontal="center" wrapText="1"/>
      <protection/>
    </xf>
    <xf numFmtId="49" fontId="4" fillId="34" borderId="13" xfId="33" applyNumberFormat="1" applyFont="1" applyFill="1" applyBorder="1" applyAlignment="1">
      <alignment horizontal="center"/>
      <protection/>
    </xf>
    <xf numFmtId="0" fontId="4" fillId="34" borderId="10" xfId="33" applyFont="1" applyFill="1" applyBorder="1" applyAlignment="1">
      <alignment horizontal="center"/>
      <protection/>
    </xf>
    <xf numFmtId="0" fontId="23" fillId="0" borderId="10" xfId="33" applyFont="1" applyFill="1" applyBorder="1" applyAlignment="1">
      <alignment horizontal="center"/>
      <protection/>
    </xf>
    <xf numFmtId="49" fontId="23" fillId="0" borderId="15" xfId="33" applyNumberFormat="1" applyFont="1" applyFill="1" applyBorder="1" applyAlignment="1">
      <alignment horizontal="center"/>
      <protection/>
    </xf>
    <xf numFmtId="0" fontId="23" fillId="0" borderId="16" xfId="33" applyFont="1" applyFill="1" applyBorder="1" applyAlignment="1">
      <alignment horizontal="center"/>
      <protection/>
    </xf>
    <xf numFmtId="0" fontId="4" fillId="0" borderId="10" xfId="33" applyFont="1" applyFill="1" applyBorder="1" applyAlignment="1">
      <alignment horizontal="left"/>
      <protection/>
    </xf>
    <xf numFmtId="0" fontId="3" fillId="0" borderId="0" xfId="33" applyFont="1" applyAlignment="1">
      <alignment horizontal="center" vertical="top" wrapText="1"/>
      <protection/>
    </xf>
    <xf numFmtId="0" fontId="3" fillId="0" borderId="0" xfId="33" applyFont="1" applyBorder="1">
      <alignment/>
      <protection/>
    </xf>
    <xf numFmtId="0" fontId="23" fillId="0" borderId="11" xfId="33" applyFont="1" applyBorder="1" applyAlignment="1">
      <alignment vertical="center"/>
      <protection/>
    </xf>
    <xf numFmtId="0" fontId="4" fillId="34" borderId="12" xfId="33" applyFont="1" applyFill="1" applyBorder="1" applyAlignment="1">
      <alignment horizontal="center" vertical="center" wrapText="1"/>
      <protection/>
    </xf>
    <xf numFmtId="0" fontId="4" fillId="34" borderId="18" xfId="33" applyFont="1" applyFill="1" applyBorder="1" applyAlignment="1">
      <alignment horizontal="center" vertical="center" wrapText="1"/>
      <protection/>
    </xf>
    <xf numFmtId="0" fontId="7" fillId="0" borderId="0" xfId="33" applyFont="1" applyAlignment="1">
      <alignment horizontal="center" vertical="center"/>
      <protection/>
    </xf>
    <xf numFmtId="49" fontId="7" fillId="0" borderId="13" xfId="33" applyNumberFormat="1" applyFont="1" applyBorder="1" applyAlignment="1">
      <alignment horizontal="center" vertical="center"/>
      <protection/>
    </xf>
    <xf numFmtId="0" fontId="3" fillId="34" borderId="10" xfId="33" applyFont="1" applyFill="1" applyBorder="1" applyAlignment="1">
      <alignment horizontal="center" vertical="center" wrapText="1"/>
      <protection/>
    </xf>
    <xf numFmtId="0" fontId="23" fillId="34" borderId="14" xfId="33" applyFont="1" applyFill="1" applyBorder="1" applyAlignment="1">
      <alignment horizontal="left" vertical="center" wrapText="1"/>
      <protection/>
    </xf>
    <xf numFmtId="49" fontId="23" fillId="0" borderId="13" xfId="33" applyNumberFormat="1" applyFont="1" applyBorder="1" applyAlignment="1">
      <alignment horizontal="center" vertical="center"/>
      <protection/>
    </xf>
    <xf numFmtId="0" fontId="23" fillId="34" borderId="10" xfId="33" applyFont="1" applyFill="1" applyBorder="1" applyAlignment="1">
      <alignment horizontal="center" vertical="center" wrapText="1"/>
      <protection/>
    </xf>
    <xf numFmtId="0" fontId="7" fillId="0" borderId="0" xfId="33" applyFont="1" applyAlignment="1">
      <alignment horizontal="center"/>
      <protection/>
    </xf>
    <xf numFmtId="49" fontId="4" fillId="0" borderId="13" xfId="33" applyNumberFormat="1" applyFont="1" applyBorder="1" applyAlignment="1">
      <alignment horizontal="center" vertical="center"/>
      <protection/>
    </xf>
    <xf numFmtId="0" fontId="4" fillId="34" borderId="10" xfId="33" applyFont="1" applyFill="1" applyBorder="1" applyAlignment="1">
      <alignment horizontal="center" vertical="center" wrapText="1"/>
      <protection/>
    </xf>
    <xf numFmtId="0" fontId="4" fillId="34" borderId="14" xfId="33" applyFont="1" applyFill="1" applyBorder="1" applyAlignment="1">
      <alignment horizontal="left" vertical="center" wrapText="1"/>
      <protection/>
    </xf>
    <xf numFmtId="0" fontId="23" fillId="34" borderId="10" xfId="33" applyFont="1" applyFill="1" applyBorder="1" applyAlignment="1">
      <alignment horizontal="center" vertical="top" wrapText="1"/>
      <protection/>
    </xf>
    <xf numFmtId="0" fontId="7" fillId="34" borderId="14" xfId="33" applyFont="1" applyFill="1" applyBorder="1" applyAlignment="1">
      <alignment horizontal="left" vertical="center" wrapText="1"/>
      <protection/>
    </xf>
    <xf numFmtId="0" fontId="23" fillId="0" borderId="10" xfId="33" applyFont="1" applyBorder="1" applyAlignment="1">
      <alignment horizontal="center" vertical="center" wrapText="1"/>
      <protection/>
    </xf>
    <xf numFmtId="0" fontId="7" fillId="0" borderId="14" xfId="33" applyFont="1" applyBorder="1" applyAlignment="1">
      <alignment horizontal="left" vertical="center" wrapText="1"/>
      <protection/>
    </xf>
    <xf numFmtId="0" fontId="4" fillId="0" borderId="10" xfId="33" applyFont="1" applyBorder="1" applyAlignment="1">
      <alignment horizontal="center" vertical="center" wrapText="1"/>
      <protection/>
    </xf>
    <xf numFmtId="0" fontId="3" fillId="0" borderId="14" xfId="33" applyFont="1" applyBorder="1" applyAlignment="1">
      <alignment horizontal="left" vertical="center" wrapText="1"/>
      <protection/>
    </xf>
    <xf numFmtId="0" fontId="4" fillId="0" borderId="10" xfId="33" applyFont="1" applyBorder="1" applyAlignment="1">
      <alignment horizontal="center" vertical="center"/>
      <protection/>
    </xf>
    <xf numFmtId="49" fontId="4" fillId="0" borderId="15" xfId="33" applyNumberFormat="1" applyFont="1" applyBorder="1" applyAlignment="1">
      <alignment horizontal="center" vertical="center"/>
      <protection/>
    </xf>
    <xf numFmtId="0" fontId="4" fillId="0" borderId="16" xfId="33" applyFont="1" applyBorder="1" applyAlignment="1">
      <alignment horizontal="center" vertical="center"/>
      <protection/>
    </xf>
    <xf numFmtId="0" fontId="3" fillId="0" borderId="21" xfId="33" applyFont="1" applyBorder="1" applyAlignment="1">
      <alignment horizontal="left" vertical="center" wrapText="1"/>
      <protection/>
    </xf>
    <xf numFmtId="0" fontId="3" fillId="0" borderId="0" xfId="33" applyFont="1" applyBorder="1" applyAlignment="1">
      <alignment horizontal="center"/>
      <protection/>
    </xf>
    <xf numFmtId="0" fontId="9" fillId="0" borderId="0" xfId="33" applyFont="1" applyAlignment="1">
      <alignment horizontal="center" wrapText="1"/>
      <protection/>
    </xf>
    <xf numFmtId="0" fontId="10" fillId="0" borderId="22" xfId="33" applyFont="1" applyBorder="1" applyAlignment="1">
      <alignment horizontal="center" vertical="center"/>
      <protection/>
    </xf>
    <xf numFmtId="0" fontId="10" fillId="0" borderId="23" xfId="33" applyFont="1" applyBorder="1" applyAlignment="1">
      <alignment horizontal="center" vertical="center"/>
      <protection/>
    </xf>
    <xf numFmtId="0" fontId="10" fillId="0" borderId="24" xfId="33" applyFont="1" applyBorder="1" applyAlignment="1">
      <alignment horizontal="center" vertical="center" wrapText="1"/>
      <protection/>
    </xf>
    <xf numFmtId="0" fontId="10" fillId="0" borderId="25" xfId="33" applyFont="1" applyBorder="1" applyAlignment="1">
      <alignment horizontal="center" vertical="center" wrapText="1"/>
      <protection/>
    </xf>
    <xf numFmtId="0" fontId="10" fillId="0" borderId="26" xfId="33" applyFont="1" applyBorder="1" applyAlignment="1">
      <alignment horizontal="center" vertical="center" wrapText="1"/>
      <protection/>
    </xf>
    <xf numFmtId="0" fontId="10" fillId="0" borderId="27" xfId="33" applyFont="1" applyBorder="1" applyAlignment="1">
      <alignment horizontal="center"/>
      <protection/>
    </xf>
    <xf numFmtId="0" fontId="10" fillId="0" borderId="28" xfId="33" applyFont="1" applyBorder="1">
      <alignment/>
      <protection/>
    </xf>
    <xf numFmtId="4" fontId="10" fillId="0" borderId="29" xfId="33" applyNumberFormat="1" applyFont="1" applyBorder="1" applyAlignment="1">
      <alignment horizontal="center"/>
      <protection/>
    </xf>
    <xf numFmtId="4" fontId="10" fillId="0" borderId="30" xfId="33" applyNumberFormat="1" applyFont="1" applyBorder="1" applyAlignment="1">
      <alignment horizontal="center"/>
      <protection/>
    </xf>
    <xf numFmtId="0" fontId="10" fillId="0" borderId="28" xfId="33" applyFont="1" applyBorder="1" applyAlignment="1">
      <alignment wrapText="1"/>
      <protection/>
    </xf>
    <xf numFmtId="0" fontId="10" fillId="0" borderId="31" xfId="33" applyFont="1" applyBorder="1">
      <alignment/>
      <protection/>
    </xf>
    <xf numFmtId="0" fontId="10" fillId="0" borderId="32" xfId="33" applyFont="1" applyBorder="1">
      <alignment/>
      <protection/>
    </xf>
    <xf numFmtId="4" fontId="10" fillId="0" borderId="33" xfId="33" applyNumberFormat="1" applyFont="1" applyBorder="1" applyAlignment="1">
      <alignment horizontal="center"/>
      <protection/>
    </xf>
    <xf numFmtId="4" fontId="10" fillId="0" borderId="34" xfId="33" applyNumberFormat="1" applyFont="1" applyBorder="1" applyAlignment="1">
      <alignment horizontal="center"/>
      <protection/>
    </xf>
    <xf numFmtId="0" fontId="2" fillId="0" borderId="0" xfId="33">
      <alignment/>
      <protection/>
    </xf>
    <xf numFmtId="0" fontId="4" fillId="0" borderId="0" xfId="33" applyFont="1">
      <alignment/>
      <protection/>
    </xf>
    <xf numFmtId="0" fontId="10" fillId="0" borderId="0" xfId="33" applyFont="1">
      <alignment/>
      <protection/>
    </xf>
    <xf numFmtId="0" fontId="10" fillId="0" borderId="22" xfId="33" applyFont="1" applyBorder="1" applyAlignment="1">
      <alignment horizontal="center" vertical="center" wrapText="1"/>
      <protection/>
    </xf>
    <xf numFmtId="0" fontId="10" fillId="0" borderId="23" xfId="33" applyFont="1" applyBorder="1" applyAlignment="1">
      <alignment horizontal="center" vertical="center" wrapText="1"/>
      <protection/>
    </xf>
    <xf numFmtId="0" fontId="10" fillId="0" borderId="35" xfId="33" applyFont="1" applyBorder="1" applyAlignment="1">
      <alignment horizontal="center" vertical="center" wrapText="1"/>
      <protection/>
    </xf>
    <xf numFmtId="0" fontId="4" fillId="0" borderId="27" xfId="33" applyFont="1" applyBorder="1" applyAlignment="1">
      <alignment horizontal="center"/>
      <protection/>
    </xf>
    <xf numFmtId="0" fontId="4" fillId="0" borderId="28" xfId="33" applyFont="1" applyBorder="1" applyAlignment="1">
      <alignment horizontal="center"/>
      <protection/>
    </xf>
    <xf numFmtId="0" fontId="4" fillId="0" borderId="30" xfId="33" applyFont="1" applyBorder="1" applyAlignment="1">
      <alignment horizontal="center"/>
      <protection/>
    </xf>
    <xf numFmtId="0" fontId="4" fillId="0" borderId="31" xfId="33" applyFont="1" applyBorder="1" applyAlignment="1">
      <alignment horizontal="center"/>
      <protection/>
    </xf>
    <xf numFmtId="0" fontId="4" fillId="0" borderId="32" xfId="33" applyFont="1" applyBorder="1" applyAlignment="1">
      <alignment horizontal="center"/>
      <protection/>
    </xf>
    <xf numFmtId="0" fontId="4" fillId="0" borderId="34" xfId="33" applyFont="1" applyBorder="1" applyAlignment="1">
      <alignment horizontal="center"/>
      <protection/>
    </xf>
    <xf numFmtId="0" fontId="4" fillId="0" borderId="0" xfId="33" applyFont="1" applyBorder="1">
      <alignment/>
      <protection/>
    </xf>
    <xf numFmtId="0" fontId="10" fillId="0" borderId="12" xfId="33" applyFont="1" applyBorder="1" applyAlignment="1">
      <alignment horizontal="center" wrapText="1"/>
      <protection/>
    </xf>
    <xf numFmtId="0" fontId="10" fillId="0" borderId="16" xfId="33" applyFont="1" applyBorder="1" applyAlignment="1">
      <alignment horizontal="center" vertical="center" wrapText="1"/>
      <protection/>
    </xf>
    <xf numFmtId="0" fontId="4" fillId="0" borderId="0" xfId="33" applyFont="1" applyBorder="1" applyAlignment="1">
      <alignment wrapText="1"/>
      <protection/>
    </xf>
    <xf numFmtId="0" fontId="10" fillId="0" borderId="0" xfId="33" applyFont="1" applyAlignment="1">
      <alignment horizontal="right"/>
      <protection/>
    </xf>
    <xf numFmtId="0" fontId="9" fillId="0" borderId="22" xfId="33" applyFont="1" applyBorder="1" applyAlignment="1">
      <alignment horizontal="center" wrapText="1"/>
      <protection/>
    </xf>
    <xf numFmtId="0" fontId="9" fillId="0" borderId="24" xfId="33" applyFont="1" applyBorder="1" applyAlignment="1">
      <alignment horizontal="center" wrapText="1"/>
      <protection/>
    </xf>
    <xf numFmtId="0" fontId="9" fillId="0" borderId="35" xfId="33" applyFont="1" applyBorder="1" applyAlignment="1">
      <alignment horizontal="center" wrapText="1"/>
      <protection/>
    </xf>
    <xf numFmtId="0" fontId="10" fillId="0" borderId="27" xfId="33" applyFont="1" applyBorder="1" applyAlignment="1">
      <alignment horizontal="center" wrapText="1"/>
      <protection/>
    </xf>
    <xf numFmtId="4" fontId="10" fillId="0" borderId="29" xfId="33" applyNumberFormat="1" applyFont="1" applyBorder="1" applyAlignment="1">
      <alignment horizontal="center" vertical="center"/>
      <protection/>
    </xf>
    <xf numFmtId="4" fontId="10" fillId="0" borderId="30" xfId="33" applyNumberFormat="1" applyFont="1" applyBorder="1" applyAlignment="1">
      <alignment horizontal="center" vertical="center"/>
      <protection/>
    </xf>
    <xf numFmtId="0" fontId="10" fillId="0" borderId="31" xfId="33" applyFont="1" applyBorder="1" applyAlignment="1">
      <alignment horizontal="center"/>
      <protection/>
    </xf>
    <xf numFmtId="4" fontId="10" fillId="0" borderId="33" xfId="33" applyNumberFormat="1" applyFont="1" applyBorder="1" applyAlignment="1">
      <alignment horizontal="center" vertical="center"/>
      <protection/>
    </xf>
    <xf numFmtId="4" fontId="10" fillId="0" borderId="34" xfId="33" applyNumberFormat="1" applyFont="1" applyBorder="1" applyAlignment="1">
      <alignment horizontal="center" vertical="center"/>
      <protection/>
    </xf>
    <xf numFmtId="0" fontId="3" fillId="0" borderId="0" xfId="33" applyFont="1" applyAlignment="1">
      <alignment vertical="center" wrapText="1"/>
      <protection/>
    </xf>
    <xf numFmtId="0" fontId="10" fillId="0" borderId="0" xfId="33" applyFont="1" applyAlignment="1">
      <alignment horizontal="justify"/>
      <protection/>
    </xf>
    <xf numFmtId="0" fontId="7" fillId="0" borderId="11" xfId="33" applyFont="1" applyBorder="1" applyAlignment="1">
      <alignment horizontal="center" vertical="center" wrapText="1"/>
      <protection/>
    </xf>
    <xf numFmtId="0" fontId="7" fillId="0" borderId="12" xfId="33" applyFont="1" applyBorder="1" applyAlignment="1">
      <alignment horizontal="center" vertical="center" wrapText="1"/>
      <protection/>
    </xf>
    <xf numFmtId="0" fontId="7" fillId="0" borderId="18" xfId="33" applyFont="1" applyBorder="1" applyAlignment="1">
      <alignment horizontal="center" vertical="center" wrapText="1"/>
      <protection/>
    </xf>
    <xf numFmtId="0" fontId="7" fillId="0" borderId="13" xfId="33" applyFont="1" applyBorder="1" applyAlignment="1">
      <alignment horizontal="center"/>
      <protection/>
    </xf>
    <xf numFmtId="0" fontId="7" fillId="0" borderId="10" xfId="33" applyFont="1" applyBorder="1" applyAlignment="1">
      <alignment horizontal="center"/>
      <protection/>
    </xf>
    <xf numFmtId="0" fontId="7" fillId="0" borderId="14" xfId="33" applyFont="1" applyBorder="1" applyAlignment="1">
      <alignment horizontal="center"/>
      <protection/>
    </xf>
    <xf numFmtId="0" fontId="10" fillId="0" borderId="13" xfId="33" applyFont="1" applyBorder="1" applyAlignment="1">
      <alignment vertical="top"/>
      <protection/>
    </xf>
    <xf numFmtId="0" fontId="9" fillId="0" borderId="10" xfId="33" applyFont="1" applyBorder="1" applyAlignment="1">
      <alignment vertical="top"/>
      <protection/>
    </xf>
    <xf numFmtId="4" fontId="9" fillId="0" borderId="10" xfId="33" applyNumberFormat="1" applyFont="1" applyBorder="1" applyAlignment="1">
      <alignment horizontal="center" vertical="top"/>
      <protection/>
    </xf>
    <xf numFmtId="4" fontId="9" fillId="0" borderId="14" xfId="33" applyNumberFormat="1" applyFont="1" applyBorder="1" applyAlignment="1">
      <alignment horizontal="center" vertical="top"/>
      <protection/>
    </xf>
    <xf numFmtId="0" fontId="10" fillId="0" borderId="13" xfId="33" applyFont="1" applyBorder="1" applyAlignment="1">
      <alignment horizontal="center"/>
      <protection/>
    </xf>
    <xf numFmtId="0" fontId="10" fillId="0" borderId="10" xfId="33" applyFont="1" applyBorder="1">
      <alignment/>
      <protection/>
    </xf>
    <xf numFmtId="4" fontId="10" fillId="0" borderId="10" xfId="33" applyNumberFormat="1" applyFont="1" applyBorder="1" applyAlignment="1">
      <alignment horizontal="center"/>
      <protection/>
    </xf>
    <xf numFmtId="4" fontId="10" fillId="0" borderId="14" xfId="33" applyNumberFormat="1" applyFont="1" applyBorder="1" applyAlignment="1">
      <alignment horizontal="center"/>
      <protection/>
    </xf>
    <xf numFmtId="4" fontId="10" fillId="0" borderId="10" xfId="33" applyNumberFormat="1" applyFont="1" applyFill="1" applyBorder="1" applyAlignment="1">
      <alignment horizontal="center"/>
      <protection/>
    </xf>
    <xf numFmtId="0" fontId="10" fillId="0" borderId="15" xfId="33" applyFont="1" applyBorder="1" applyAlignment="1">
      <alignment horizontal="center"/>
      <protection/>
    </xf>
    <xf numFmtId="0" fontId="10" fillId="0" borderId="16" xfId="33" applyFont="1" applyBorder="1">
      <alignment/>
      <protection/>
    </xf>
    <xf numFmtId="4" fontId="10" fillId="0" borderId="16" xfId="33" applyNumberFormat="1" applyFont="1" applyBorder="1" applyAlignment="1">
      <alignment horizontal="center"/>
      <protection/>
    </xf>
    <xf numFmtId="4" fontId="10" fillId="0" borderId="21" xfId="33" applyNumberFormat="1" applyFont="1" applyBorder="1" applyAlignment="1">
      <alignment horizontal="center"/>
      <protection/>
    </xf>
    <xf numFmtId="0" fontId="28" fillId="0" borderId="0" xfId="0" applyFont="1" applyAlignment="1">
      <alignment/>
    </xf>
    <xf numFmtId="0" fontId="28" fillId="0" borderId="0" xfId="0" applyFont="1" applyBorder="1" applyAlignment="1">
      <alignment vertical="center" wrapText="1"/>
    </xf>
    <xf numFmtId="0" fontId="28" fillId="0" borderId="0" xfId="0" applyFont="1" applyAlignment="1">
      <alignment horizontal="right" vertical="center" wrapText="1"/>
    </xf>
    <xf numFmtId="0" fontId="10" fillId="0" borderId="0" xfId="0" applyFont="1" applyAlignment="1">
      <alignment/>
    </xf>
    <xf numFmtId="0" fontId="10" fillId="0" borderId="0" xfId="0" applyFont="1" applyAlignment="1">
      <alignment wrapText="1"/>
    </xf>
    <xf numFmtId="0" fontId="4" fillId="0" borderId="0" xfId="0" applyFont="1" applyAlignment="1">
      <alignment horizontal="right" wrapText="1"/>
    </xf>
    <xf numFmtId="0" fontId="28" fillId="0" borderId="0" xfId="0" applyFont="1" applyAlignment="1">
      <alignment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4" fontId="23" fillId="0" borderId="24" xfId="33" applyNumberFormat="1" applyFont="1" applyFill="1" applyBorder="1" applyAlignment="1">
      <alignment horizontal="center" vertical="center" wrapText="1"/>
      <protection/>
    </xf>
    <xf numFmtId="4" fontId="23" fillId="0" borderId="35" xfId="33" applyNumberFormat="1" applyFont="1" applyFill="1" applyBorder="1" applyAlignment="1">
      <alignment horizontal="center" vertical="center" wrapText="1"/>
      <protection/>
    </xf>
    <xf numFmtId="0" fontId="3" fillId="0" borderId="0" xfId="0" applyFont="1" applyAlignment="1">
      <alignment/>
    </xf>
    <xf numFmtId="0" fontId="4" fillId="0" borderId="27" xfId="0" applyFont="1" applyBorder="1" applyAlignment="1">
      <alignment horizontal="center" vertical="center"/>
    </xf>
    <xf numFmtId="0" fontId="4" fillId="0" borderId="28" xfId="0" applyFont="1" applyFill="1" applyBorder="1" applyAlignment="1">
      <alignment horizontal="left" vertical="center" wrapText="1"/>
    </xf>
    <xf numFmtId="4" fontId="4" fillId="0" borderId="29" xfId="0" applyNumberFormat="1" applyFont="1" applyFill="1" applyBorder="1" applyAlignment="1">
      <alignment horizontal="center" vertical="center" wrapText="1"/>
    </xf>
    <xf numFmtId="4" fontId="4" fillId="0" borderId="30" xfId="0" applyNumberFormat="1" applyFont="1" applyFill="1" applyBorder="1" applyAlignment="1">
      <alignment horizontal="center" vertical="center" wrapText="1"/>
    </xf>
    <xf numFmtId="0" fontId="10" fillId="0" borderId="31" xfId="0" applyFont="1" applyBorder="1" applyAlignment="1">
      <alignment horizontal="center" vertical="center"/>
    </xf>
    <xf numFmtId="0" fontId="23" fillId="0" borderId="32" xfId="0" applyFont="1" applyFill="1" applyBorder="1" applyAlignment="1">
      <alignment horizontal="left" vertical="center" wrapText="1"/>
    </xf>
    <xf numFmtId="4" fontId="23" fillId="0" borderId="33" xfId="0" applyNumberFormat="1" applyFont="1" applyFill="1" applyBorder="1" applyAlignment="1">
      <alignment horizontal="center" vertical="center" wrapText="1"/>
    </xf>
    <xf numFmtId="4" fontId="23" fillId="0" borderId="34" xfId="0" applyNumberFormat="1"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left" vertical="center" wrapText="1"/>
    </xf>
    <xf numFmtId="0" fontId="29" fillId="0" borderId="0" xfId="0" applyFont="1" applyBorder="1" applyAlignment="1">
      <alignment horizontal="center" vertical="center"/>
    </xf>
    <xf numFmtId="4" fontId="4" fillId="35" borderId="10" xfId="33" applyNumberFormat="1" applyFont="1" applyFill="1" applyBorder="1" applyAlignment="1">
      <alignment horizontal="center" vertical="center" wrapText="1"/>
      <protection/>
    </xf>
    <xf numFmtId="4" fontId="4" fillId="35" borderId="10" xfId="33" applyNumberFormat="1" applyFont="1" applyFill="1" applyBorder="1" applyAlignment="1">
      <alignment horizontal="center" vertical="center"/>
      <protection/>
    </xf>
    <xf numFmtId="4" fontId="69" fillId="0" borderId="0" xfId="33" applyNumberFormat="1" applyFont="1" applyFill="1">
      <alignment/>
      <protection/>
    </xf>
    <xf numFmtId="4" fontId="70" fillId="0" borderId="0" xfId="33" applyNumberFormat="1" applyFont="1" applyFill="1">
      <alignment/>
      <protection/>
    </xf>
    <xf numFmtId="0" fontId="21" fillId="35" borderId="0" xfId="33" applyFont="1" applyFill="1" applyBorder="1">
      <alignment/>
      <protection/>
    </xf>
    <xf numFmtId="0" fontId="4" fillId="35" borderId="0" xfId="33" applyFont="1" applyFill="1">
      <alignment/>
      <protection/>
    </xf>
    <xf numFmtId="11" fontId="23" fillId="35" borderId="12" xfId="33" applyNumberFormat="1" applyFont="1" applyFill="1" applyBorder="1" applyAlignment="1">
      <alignment horizontal="center" vertical="center" wrapText="1"/>
      <protection/>
    </xf>
    <xf numFmtId="11" fontId="23" fillId="35" borderId="18" xfId="33" applyNumberFormat="1" applyFont="1" applyFill="1" applyBorder="1" applyAlignment="1">
      <alignment horizontal="center" vertical="center" wrapText="1"/>
      <protection/>
    </xf>
    <xf numFmtId="4" fontId="22" fillId="35" borderId="10" xfId="33" applyNumberFormat="1" applyFont="1" applyFill="1" applyBorder="1" applyAlignment="1">
      <alignment horizontal="center" vertical="center"/>
      <protection/>
    </xf>
    <xf numFmtId="4" fontId="4" fillId="35" borderId="14" xfId="33" applyNumberFormat="1" applyFont="1" applyFill="1" applyBorder="1" applyAlignment="1">
      <alignment horizontal="center" vertical="center"/>
      <protection/>
    </xf>
    <xf numFmtId="4" fontId="22" fillId="35" borderId="10" xfId="33" applyNumberFormat="1" applyFont="1" applyFill="1" applyBorder="1" applyAlignment="1">
      <alignment horizontal="center" vertical="center" wrapText="1"/>
      <protection/>
    </xf>
    <xf numFmtId="4" fontId="22" fillId="35" borderId="14" xfId="33" applyNumberFormat="1" applyFont="1" applyFill="1" applyBorder="1" applyAlignment="1">
      <alignment horizontal="center" vertical="center" wrapText="1"/>
      <protection/>
    </xf>
    <xf numFmtId="4" fontId="8" fillId="35" borderId="10" xfId="33" applyNumberFormat="1" applyFont="1" applyFill="1" applyBorder="1" applyAlignment="1">
      <alignment horizontal="center" vertical="center" wrapText="1"/>
      <protection/>
    </xf>
    <xf numFmtId="4" fontId="8" fillId="35" borderId="14" xfId="33" applyNumberFormat="1" applyFont="1" applyFill="1" applyBorder="1" applyAlignment="1">
      <alignment horizontal="center" vertical="center" wrapText="1"/>
      <protection/>
    </xf>
    <xf numFmtId="4" fontId="8" fillId="35" borderId="10" xfId="0" applyNumberFormat="1" applyFont="1" applyFill="1" applyBorder="1" applyAlignment="1">
      <alignment horizontal="center" vertical="center" wrapText="1"/>
    </xf>
    <xf numFmtId="4" fontId="8" fillId="35" borderId="14" xfId="0" applyNumberFormat="1" applyFont="1" applyFill="1" applyBorder="1" applyAlignment="1">
      <alignment horizontal="center" vertical="center" wrapText="1"/>
    </xf>
    <xf numFmtId="4" fontId="4" fillId="35" borderId="14" xfId="33" applyNumberFormat="1" applyFont="1" applyFill="1" applyBorder="1" applyAlignment="1">
      <alignment horizontal="center" vertical="center" wrapText="1"/>
      <protection/>
    </xf>
    <xf numFmtId="4" fontId="8" fillId="35" borderId="10" xfId="33" applyNumberFormat="1" applyFont="1" applyFill="1" applyBorder="1" applyAlignment="1">
      <alignment horizontal="center" vertical="center"/>
      <protection/>
    </xf>
    <xf numFmtId="4" fontId="8" fillId="35" borderId="14" xfId="33" applyNumberFormat="1" applyFont="1" applyFill="1" applyBorder="1" applyAlignment="1">
      <alignment horizontal="center" vertical="center"/>
      <protection/>
    </xf>
    <xf numFmtId="4" fontId="23" fillId="35" borderId="10" xfId="33" applyNumberFormat="1" applyFont="1" applyFill="1" applyBorder="1" applyAlignment="1">
      <alignment horizontal="center" vertical="center" wrapText="1"/>
      <protection/>
    </xf>
    <xf numFmtId="4" fontId="23" fillId="35" borderId="14" xfId="33" applyNumberFormat="1" applyFont="1" applyFill="1" applyBorder="1" applyAlignment="1">
      <alignment horizontal="center" vertical="center" wrapText="1"/>
      <protection/>
    </xf>
    <xf numFmtId="4" fontId="23" fillId="35" borderId="10" xfId="33" applyNumberFormat="1" applyFont="1" applyFill="1" applyBorder="1" applyAlignment="1">
      <alignment horizontal="center" vertical="center"/>
      <protection/>
    </xf>
    <xf numFmtId="4" fontId="23" fillId="35" borderId="16" xfId="33" applyNumberFormat="1" applyFont="1" applyFill="1" applyBorder="1" applyAlignment="1">
      <alignment horizontal="center" vertical="center"/>
      <protection/>
    </xf>
    <xf numFmtId="4" fontId="23" fillId="35" borderId="21" xfId="33" applyNumberFormat="1" applyFont="1" applyFill="1" applyBorder="1" applyAlignment="1">
      <alignment horizontal="center" vertical="center"/>
      <protection/>
    </xf>
    <xf numFmtId="0" fontId="21" fillId="35" borderId="0" xfId="33" applyFont="1" applyFill="1" applyAlignment="1">
      <alignment horizontal="center" vertical="center"/>
      <protection/>
    </xf>
    <xf numFmtId="0" fontId="3" fillId="35" borderId="0" xfId="33" applyFont="1" applyFill="1">
      <alignment/>
      <protection/>
    </xf>
    <xf numFmtId="0" fontId="21" fillId="35" borderId="0" xfId="33" applyFont="1" applyFill="1">
      <alignment/>
      <protection/>
    </xf>
    <xf numFmtId="4" fontId="22" fillId="35" borderId="14" xfId="33" applyNumberFormat="1" applyFont="1" applyFill="1" applyBorder="1" applyAlignment="1">
      <alignment horizontal="center" vertical="center"/>
      <protection/>
    </xf>
    <xf numFmtId="4" fontId="23" fillId="35" borderId="14" xfId="33" applyNumberFormat="1" applyFont="1" applyFill="1" applyBorder="1" applyAlignment="1">
      <alignment horizontal="center" vertical="center"/>
      <protection/>
    </xf>
    <xf numFmtId="4" fontId="50" fillId="0" borderId="0" xfId="33" applyNumberFormat="1" applyFont="1" applyFill="1">
      <alignment/>
      <protection/>
    </xf>
    <xf numFmtId="0" fontId="10" fillId="0" borderId="0" xfId="33" applyFont="1" applyBorder="1" applyAlignment="1">
      <alignment wrapText="1"/>
      <protection/>
    </xf>
    <xf numFmtId="0" fontId="10" fillId="0" borderId="0" xfId="33" applyFont="1" applyBorder="1" applyAlignment="1">
      <alignment/>
      <protection/>
    </xf>
    <xf numFmtId="0" fontId="28" fillId="0" borderId="0" xfId="0" applyFont="1" applyAlignment="1">
      <alignment/>
    </xf>
    <xf numFmtId="0" fontId="11" fillId="0" borderId="0" xfId="0" applyFont="1" applyAlignment="1">
      <alignment horizontal="center"/>
    </xf>
    <xf numFmtId="0" fontId="11" fillId="0" borderId="0" xfId="0" applyFont="1" applyAlignment="1">
      <alignment horizontal="center" wrapText="1"/>
    </xf>
    <xf numFmtId="0" fontId="22" fillId="0" borderId="10" xfId="33" applyFont="1" applyFill="1" applyBorder="1" applyAlignment="1">
      <alignment horizontal="left" vertical="center"/>
      <protection/>
    </xf>
    <xf numFmtId="0" fontId="8" fillId="0" borderId="10" xfId="0" applyFont="1" applyFill="1" applyBorder="1" applyAlignment="1">
      <alignment vertical="top" wrapText="1"/>
    </xf>
    <xf numFmtId="0" fontId="8" fillId="33" borderId="10" xfId="33" applyFont="1" applyFill="1" applyBorder="1" applyAlignment="1">
      <alignment horizontal="left" vertical="center" wrapText="1"/>
      <protection/>
    </xf>
    <xf numFmtId="0" fontId="8" fillId="33" borderId="10" xfId="33" applyNumberFormat="1" applyFont="1" applyFill="1" applyBorder="1" applyAlignment="1">
      <alignment horizontal="left" vertical="center" wrapText="1"/>
      <protection/>
    </xf>
    <xf numFmtId="0" fontId="4" fillId="35" borderId="13" xfId="33" applyFont="1" applyFill="1" applyBorder="1" applyAlignment="1">
      <alignment horizontal="left" vertical="top" wrapText="1"/>
      <protection/>
    </xf>
    <xf numFmtId="0" fontId="4" fillId="35" borderId="10" xfId="33" applyFont="1" applyFill="1" applyBorder="1" applyAlignment="1">
      <alignment horizontal="left" vertical="center" wrapText="1"/>
      <protection/>
    </xf>
    <xf numFmtId="0" fontId="8" fillId="0" borderId="13" xfId="0" applyFont="1" applyBorder="1" applyAlignment="1">
      <alignment/>
    </xf>
    <xf numFmtId="0" fontId="4" fillId="0" borderId="36" xfId="33" applyFont="1" applyFill="1" applyBorder="1" applyAlignment="1">
      <alignment horizontal="left" vertical="top" wrapText="1"/>
      <protection/>
    </xf>
    <xf numFmtId="0" fontId="4" fillId="0" borderId="28" xfId="33" applyFont="1" applyFill="1" applyBorder="1" applyAlignment="1">
      <alignment horizontal="left" vertical="center" wrapText="1"/>
      <protection/>
    </xf>
    <xf numFmtId="0" fontId="3" fillId="0" borderId="0" xfId="33" applyFont="1" applyFill="1" applyBorder="1" applyAlignment="1">
      <alignment horizontal="center" vertical="center" wrapText="1"/>
      <protection/>
    </xf>
    <xf numFmtId="49" fontId="4" fillId="0" borderId="0" xfId="33" applyNumberFormat="1" applyFont="1" applyFill="1" applyAlignment="1">
      <alignment horizontal="center" wrapText="1"/>
      <protection/>
    </xf>
    <xf numFmtId="4" fontId="4" fillId="0" borderId="0" xfId="33" applyNumberFormat="1" applyFont="1" applyFill="1">
      <alignment/>
      <protection/>
    </xf>
    <xf numFmtId="173" fontId="9" fillId="0" borderId="12" xfId="33" applyNumberFormat="1" applyFont="1" applyFill="1" applyBorder="1" applyAlignment="1">
      <alignment horizontal="center" vertical="center" wrapText="1"/>
      <protection/>
    </xf>
    <xf numFmtId="173" fontId="9" fillId="0" borderId="18" xfId="33" applyNumberFormat="1" applyFont="1" applyFill="1" applyBorder="1" applyAlignment="1">
      <alignment horizontal="center" vertical="center" wrapText="1"/>
      <protection/>
    </xf>
    <xf numFmtId="49" fontId="11" fillId="0" borderId="10" xfId="33" applyNumberFormat="1" applyFont="1" applyFill="1" applyBorder="1" applyAlignment="1">
      <alignment horizontal="center" vertical="top" wrapText="1"/>
      <protection/>
    </xf>
    <xf numFmtId="4" fontId="10" fillId="0" borderId="10" xfId="33" applyNumberFormat="1" applyFont="1" applyFill="1" applyBorder="1" applyAlignment="1">
      <alignment horizontal="center" vertical="center"/>
      <protection/>
    </xf>
    <xf numFmtId="4" fontId="10" fillId="0" borderId="14" xfId="33" applyNumberFormat="1" applyFont="1" applyFill="1" applyBorder="1" applyAlignment="1">
      <alignment horizontal="center" vertical="center"/>
      <protection/>
    </xf>
    <xf numFmtId="4" fontId="11" fillId="0" borderId="10" xfId="33" applyNumberFormat="1" applyFont="1" applyFill="1" applyBorder="1" applyAlignment="1">
      <alignment horizontal="center" vertical="center"/>
      <protection/>
    </xf>
    <xf numFmtId="4" fontId="11" fillId="0" borderId="14" xfId="33" applyNumberFormat="1" applyFont="1" applyFill="1" applyBorder="1" applyAlignment="1">
      <alignment horizontal="center" vertical="center"/>
      <protection/>
    </xf>
    <xf numFmtId="4" fontId="10" fillId="0" borderId="16" xfId="33" applyNumberFormat="1" applyFont="1" applyFill="1" applyBorder="1" applyAlignment="1">
      <alignment horizontal="center" vertical="center" wrapText="1"/>
      <protection/>
    </xf>
    <xf numFmtId="4" fontId="10" fillId="0" borderId="21" xfId="33" applyNumberFormat="1" applyFont="1" applyFill="1" applyBorder="1" applyAlignment="1">
      <alignment horizontal="center" vertical="center" wrapText="1"/>
      <protection/>
    </xf>
    <xf numFmtId="173" fontId="4" fillId="0" borderId="0" xfId="33" applyNumberFormat="1" applyFont="1" applyFill="1">
      <alignment/>
      <protection/>
    </xf>
    <xf numFmtId="172" fontId="4" fillId="0" borderId="0" xfId="33" applyNumberFormat="1" applyFont="1" applyFill="1">
      <alignment/>
      <protection/>
    </xf>
    <xf numFmtId="4" fontId="4" fillId="0" borderId="0" xfId="33" applyNumberFormat="1" applyFont="1" applyFill="1" applyAlignment="1">
      <alignment horizontal="center"/>
      <protection/>
    </xf>
    <xf numFmtId="4" fontId="9" fillId="0" borderId="12" xfId="33" applyNumberFormat="1" applyFont="1" applyFill="1" applyBorder="1" applyAlignment="1">
      <alignment horizontal="center" vertical="center" wrapText="1"/>
      <protection/>
    </xf>
    <xf numFmtId="4" fontId="9" fillId="0" borderId="18" xfId="33" applyNumberFormat="1" applyFont="1" applyFill="1" applyBorder="1" applyAlignment="1">
      <alignment horizontal="center" vertical="center" wrapText="1"/>
      <protection/>
    </xf>
    <xf numFmtId="4" fontId="6" fillId="0" borderId="10" xfId="33" applyNumberFormat="1" applyFont="1" applyFill="1" applyBorder="1" applyAlignment="1">
      <alignment horizontal="center" vertical="center" wrapText="1"/>
      <protection/>
    </xf>
    <xf numFmtId="4" fontId="6" fillId="0" borderId="14" xfId="33" applyNumberFormat="1" applyFont="1" applyFill="1" applyBorder="1" applyAlignment="1">
      <alignment horizontal="center" vertical="center" wrapText="1"/>
      <protection/>
    </xf>
    <xf numFmtId="4" fontId="13" fillId="0" borderId="0" xfId="33" applyNumberFormat="1" applyFont="1" applyFill="1">
      <alignment/>
      <protection/>
    </xf>
    <xf numFmtId="4" fontId="6" fillId="0" borderId="10" xfId="33" applyNumberFormat="1" applyFont="1" applyFill="1" applyBorder="1" applyAlignment="1">
      <alignment horizontal="center" vertical="center"/>
      <protection/>
    </xf>
    <xf numFmtId="4" fontId="6" fillId="0" borderId="14" xfId="33" applyNumberFormat="1" applyFont="1" applyFill="1" applyBorder="1" applyAlignment="1">
      <alignment horizontal="center" vertical="center"/>
      <protection/>
    </xf>
    <xf numFmtId="4" fontId="12" fillId="0" borderId="0" xfId="33" applyNumberFormat="1" applyFont="1" applyFill="1">
      <alignment/>
      <protection/>
    </xf>
    <xf numFmtId="4" fontId="10" fillId="0" borderId="10" xfId="33" applyNumberFormat="1" applyFont="1" applyFill="1" applyBorder="1" applyAlignment="1">
      <alignment horizontal="center" vertical="top"/>
      <protection/>
    </xf>
    <xf numFmtId="4" fontId="10" fillId="0" borderId="14" xfId="33" applyNumberFormat="1" applyFont="1" applyFill="1" applyBorder="1" applyAlignment="1">
      <alignment horizontal="center" vertical="top"/>
      <protection/>
    </xf>
    <xf numFmtId="4" fontId="71" fillId="0" borderId="10" xfId="33" applyNumberFormat="1" applyFont="1" applyFill="1" applyBorder="1" applyAlignment="1">
      <alignment horizontal="center" vertical="center"/>
      <protection/>
    </xf>
    <xf numFmtId="4" fontId="72" fillId="0" borderId="0" xfId="33" applyNumberFormat="1" applyFont="1" applyFill="1">
      <alignment/>
      <protection/>
    </xf>
    <xf numFmtId="0" fontId="15" fillId="0" borderId="0" xfId="33" applyFont="1" applyFill="1">
      <alignment/>
      <protection/>
    </xf>
    <xf numFmtId="4" fontId="11" fillId="0" borderId="10" xfId="33" applyNumberFormat="1" applyFont="1" applyFill="1" applyBorder="1" applyAlignment="1">
      <alignment horizontal="center" vertical="center" wrapText="1"/>
      <protection/>
    </xf>
    <xf numFmtId="4" fontId="11" fillId="0" borderId="14" xfId="33" applyNumberFormat="1" applyFont="1" applyFill="1" applyBorder="1" applyAlignment="1">
      <alignment horizontal="center" vertical="center" wrapText="1"/>
      <protection/>
    </xf>
    <xf numFmtId="4" fontId="18" fillId="0" borderId="0" xfId="33" applyNumberFormat="1" applyFont="1" applyFill="1">
      <alignment/>
      <protection/>
    </xf>
    <xf numFmtId="4" fontId="11" fillId="0" borderId="16" xfId="33" applyNumberFormat="1" applyFont="1" applyFill="1" applyBorder="1" applyAlignment="1">
      <alignment horizontal="center" vertical="center"/>
      <protection/>
    </xf>
    <xf numFmtId="4" fontId="11" fillId="0" borderId="21" xfId="33" applyNumberFormat="1" applyFont="1" applyFill="1" applyBorder="1" applyAlignment="1">
      <alignment horizontal="center" vertical="center"/>
      <protection/>
    </xf>
    <xf numFmtId="49" fontId="8" fillId="0" borderId="0" xfId="33" applyNumberFormat="1" applyFont="1" applyFill="1" applyBorder="1" applyAlignment="1">
      <alignment horizontal="center" vertical="top" wrapText="1"/>
      <protection/>
    </xf>
    <xf numFmtId="4" fontId="4" fillId="0" borderId="0" xfId="33" applyNumberFormat="1" applyFont="1" applyFill="1" applyBorder="1" applyAlignment="1">
      <alignment horizontal="center" vertical="top" wrapText="1"/>
      <protection/>
    </xf>
    <xf numFmtId="4" fontId="8" fillId="0" borderId="0" xfId="33" applyNumberFormat="1" applyFont="1" applyFill="1" applyBorder="1" applyAlignment="1">
      <alignment horizontal="center" vertical="top" wrapText="1"/>
      <protection/>
    </xf>
    <xf numFmtId="0" fontId="6" fillId="0" borderId="12" xfId="33" applyFont="1" applyFill="1" applyBorder="1" applyAlignment="1">
      <alignment horizontal="center" vertical="center" wrapText="1"/>
      <protection/>
    </xf>
    <xf numFmtId="0" fontId="6" fillId="0" borderId="18" xfId="33" applyFont="1" applyFill="1" applyBorder="1" applyAlignment="1">
      <alignment horizontal="center" vertical="center" wrapText="1"/>
      <protection/>
    </xf>
    <xf numFmtId="49" fontId="9" fillId="0" borderId="10" xfId="33" applyNumberFormat="1" applyFont="1" applyFill="1" applyBorder="1" applyAlignment="1">
      <alignment horizontal="center" vertical="top" wrapText="1"/>
      <protection/>
    </xf>
    <xf numFmtId="4" fontId="9" fillId="0" borderId="10" xfId="33" applyNumberFormat="1" applyFont="1" applyFill="1" applyBorder="1" applyAlignment="1">
      <alignment horizontal="center" vertical="center"/>
      <protection/>
    </xf>
    <xf numFmtId="4" fontId="9" fillId="0" borderId="14" xfId="33" applyNumberFormat="1" applyFont="1" applyFill="1" applyBorder="1" applyAlignment="1">
      <alignment horizontal="center" vertical="center"/>
      <protection/>
    </xf>
    <xf numFmtId="0" fontId="6" fillId="0" borderId="13" xfId="0" applyFont="1" applyFill="1" applyBorder="1" applyAlignment="1">
      <alignment/>
    </xf>
    <xf numFmtId="4" fontId="10" fillId="0" borderId="16" xfId="33" applyNumberFormat="1" applyFont="1" applyFill="1" applyBorder="1" applyAlignment="1">
      <alignment horizontal="center" vertical="center"/>
      <protection/>
    </xf>
    <xf numFmtId="4" fontId="10" fillId="0" borderId="21" xfId="33" applyNumberFormat="1" applyFont="1" applyFill="1" applyBorder="1" applyAlignment="1">
      <alignment horizontal="center" vertical="center"/>
      <protection/>
    </xf>
    <xf numFmtId="4" fontId="8" fillId="0" borderId="0" xfId="33" applyNumberFormat="1" applyFont="1" applyFill="1">
      <alignment/>
      <protection/>
    </xf>
    <xf numFmtId="49" fontId="8" fillId="0" borderId="0" xfId="33" applyNumberFormat="1" applyFont="1" applyFill="1">
      <alignment/>
      <protection/>
    </xf>
    <xf numFmtId="0" fontId="10" fillId="0" borderId="11" xfId="0" applyFont="1" applyBorder="1" applyAlignment="1">
      <alignment/>
    </xf>
    <xf numFmtId="0" fontId="10" fillId="0" borderId="12" xfId="0" applyFont="1" applyBorder="1" applyAlignment="1">
      <alignment wrapText="1"/>
    </xf>
    <xf numFmtId="0" fontId="23" fillId="0" borderId="37" xfId="0" applyFont="1" applyBorder="1" applyAlignment="1">
      <alignment horizontal="center" vertical="center" wrapText="1"/>
    </xf>
    <xf numFmtId="0" fontId="23" fillId="0" borderId="38" xfId="0" applyFont="1" applyBorder="1" applyAlignment="1">
      <alignment horizontal="center" vertical="center" wrapText="1"/>
    </xf>
    <xf numFmtId="0" fontId="23" fillId="0" borderId="39" xfId="0" applyFont="1" applyBorder="1" applyAlignment="1">
      <alignment horizontal="center" vertical="center" wrapText="1"/>
    </xf>
    <xf numFmtId="4" fontId="23" fillId="0" borderId="39" xfId="33" applyNumberFormat="1" applyFont="1" applyFill="1" applyBorder="1" applyAlignment="1">
      <alignment horizontal="center" vertical="center" wrapText="1"/>
      <protection/>
    </xf>
    <xf numFmtId="4" fontId="4" fillId="0" borderId="39" xfId="0" applyNumberFormat="1" applyFont="1" applyFill="1" applyBorder="1" applyAlignment="1">
      <alignment horizontal="center" vertical="center" wrapText="1"/>
    </xf>
    <xf numFmtId="4" fontId="4" fillId="0" borderId="40" xfId="0" applyNumberFormat="1" applyFont="1" applyFill="1" applyBorder="1" applyAlignment="1">
      <alignment horizontal="center" vertical="center" wrapText="1"/>
    </xf>
    <xf numFmtId="0" fontId="4" fillId="0" borderId="0" xfId="33" applyFont="1" applyFill="1" applyBorder="1" applyAlignment="1">
      <alignment horizontal="left" wrapText="1"/>
      <protection/>
    </xf>
    <xf numFmtId="0" fontId="4" fillId="0" borderId="19" xfId="33" applyFont="1" applyFill="1" applyBorder="1" applyAlignment="1">
      <alignment horizontal="left" wrapText="1"/>
      <protection/>
    </xf>
    <xf numFmtId="0" fontId="4" fillId="0" borderId="41" xfId="33" applyFont="1" applyFill="1" applyBorder="1" applyAlignment="1">
      <alignment horizontal="left" wrapText="1"/>
      <protection/>
    </xf>
    <xf numFmtId="0" fontId="27" fillId="0" borderId="0" xfId="33" applyFont="1" applyFill="1" applyBorder="1" applyAlignment="1">
      <alignment horizontal="center" wrapText="1"/>
      <protection/>
    </xf>
    <xf numFmtId="0" fontId="23" fillId="0" borderId="11" xfId="33" applyFont="1" applyFill="1" applyBorder="1" applyAlignment="1">
      <alignment horizontal="center" vertical="center" wrapText="1"/>
      <protection/>
    </xf>
    <xf numFmtId="0" fontId="23" fillId="0" borderId="12" xfId="33" applyFont="1" applyFill="1" applyBorder="1" applyAlignment="1">
      <alignment horizontal="center" vertical="center" wrapText="1"/>
      <protection/>
    </xf>
    <xf numFmtId="0" fontId="23" fillId="0" borderId="18" xfId="33" applyFont="1" applyFill="1" applyBorder="1" applyAlignment="1">
      <alignment horizontal="center" vertical="center" wrapText="1"/>
      <protection/>
    </xf>
    <xf numFmtId="0" fontId="23" fillId="0" borderId="10" xfId="33" applyFont="1" applyFill="1" applyBorder="1" applyAlignment="1">
      <alignment horizontal="center" vertical="center" wrapText="1"/>
      <protection/>
    </xf>
    <xf numFmtId="0" fontId="23" fillId="0" borderId="14" xfId="33" applyFont="1" applyFill="1" applyBorder="1" applyAlignment="1">
      <alignment horizontal="center" vertical="center" wrapText="1"/>
      <protection/>
    </xf>
    <xf numFmtId="0" fontId="4" fillId="0" borderId="10" xfId="33" applyFont="1" applyFill="1" applyBorder="1" applyAlignment="1">
      <alignment horizontal="center"/>
      <protection/>
    </xf>
    <xf numFmtId="0" fontId="4" fillId="0" borderId="14" xfId="33" applyFont="1" applyFill="1" applyBorder="1" applyAlignment="1">
      <alignment horizontal="center"/>
      <protection/>
    </xf>
    <xf numFmtId="0" fontId="23" fillId="0" borderId="10" xfId="33" applyFont="1" applyFill="1" applyBorder="1" applyAlignment="1">
      <alignment horizontal="left" wrapText="1"/>
      <protection/>
    </xf>
    <xf numFmtId="0" fontId="23" fillId="0" borderId="14" xfId="33" applyFont="1" applyFill="1" applyBorder="1" applyAlignment="1">
      <alignment horizontal="left" wrapText="1"/>
      <protection/>
    </xf>
    <xf numFmtId="0" fontId="4" fillId="0" borderId="10" xfId="33" applyFont="1" applyFill="1" applyBorder="1" applyAlignment="1">
      <alignment horizontal="left" wrapText="1"/>
      <protection/>
    </xf>
    <xf numFmtId="0" fontId="4" fillId="0" borderId="14" xfId="33" applyFont="1" applyFill="1" applyBorder="1" applyAlignment="1">
      <alignment horizontal="left" wrapText="1"/>
      <protection/>
    </xf>
    <xf numFmtId="0" fontId="4" fillId="33" borderId="19" xfId="33" applyFont="1" applyFill="1" applyBorder="1" applyAlignment="1">
      <alignment horizontal="left" wrapText="1"/>
      <protection/>
    </xf>
    <xf numFmtId="0" fontId="4" fillId="33" borderId="41" xfId="33" applyFont="1" applyFill="1" applyBorder="1" applyAlignment="1">
      <alignment horizontal="left" wrapText="1"/>
      <protection/>
    </xf>
    <xf numFmtId="0" fontId="4" fillId="0" borderId="10" xfId="33" applyFont="1" applyFill="1" applyBorder="1" applyAlignment="1">
      <alignment wrapText="1"/>
      <protection/>
    </xf>
    <xf numFmtId="0" fontId="4" fillId="0" borderId="14" xfId="33" applyFont="1" applyFill="1" applyBorder="1" applyAlignment="1">
      <alignment wrapText="1"/>
      <protection/>
    </xf>
    <xf numFmtId="0" fontId="4" fillId="34" borderId="10" xfId="33" applyFont="1" applyFill="1" applyBorder="1" applyAlignment="1">
      <alignment wrapText="1"/>
      <protection/>
    </xf>
    <xf numFmtId="0" fontId="4" fillId="34" borderId="14" xfId="33" applyFont="1" applyFill="1" applyBorder="1" applyAlignment="1">
      <alignment wrapText="1"/>
      <protection/>
    </xf>
    <xf numFmtId="0" fontId="23" fillId="0" borderId="16" xfId="33" applyFont="1" applyFill="1" applyBorder="1" applyAlignment="1">
      <alignment horizontal="left" wrapText="1"/>
      <protection/>
    </xf>
    <xf numFmtId="0" fontId="23" fillId="0" borderId="21" xfId="33" applyFont="1" applyFill="1" applyBorder="1" applyAlignment="1">
      <alignment horizontal="left" wrapText="1"/>
      <protection/>
    </xf>
    <xf numFmtId="0" fontId="5" fillId="35" borderId="0" xfId="33" applyFont="1" applyFill="1" applyBorder="1" applyAlignment="1">
      <alignment horizontal="center" vertical="top" wrapText="1"/>
      <protection/>
    </xf>
    <xf numFmtId="0" fontId="20" fillId="0" borderId="0" xfId="33" applyFont="1" applyFill="1" applyBorder="1" applyAlignment="1">
      <alignment horizontal="center" wrapText="1"/>
      <protection/>
    </xf>
    <xf numFmtId="0" fontId="23" fillId="0" borderId="15" xfId="33" applyFont="1" applyFill="1" applyBorder="1" applyAlignment="1">
      <alignment horizontal="center" vertical="center"/>
      <protection/>
    </xf>
    <xf numFmtId="0" fontId="23" fillId="0" borderId="16" xfId="33" applyFont="1" applyFill="1" applyBorder="1" applyAlignment="1">
      <alignment horizontal="center" vertical="center"/>
      <protection/>
    </xf>
    <xf numFmtId="0" fontId="3" fillId="0" borderId="0" xfId="33" applyFont="1" applyBorder="1" applyAlignment="1">
      <alignment horizontal="center" vertical="top" wrapText="1"/>
      <protection/>
    </xf>
    <xf numFmtId="0" fontId="9" fillId="0" borderId="0" xfId="33" applyFont="1" applyBorder="1" applyAlignment="1">
      <alignment horizontal="center" wrapText="1"/>
      <protection/>
    </xf>
    <xf numFmtId="0" fontId="9" fillId="0" borderId="0" xfId="33" applyNumberFormat="1" applyFont="1" applyFill="1" applyBorder="1" applyAlignment="1">
      <alignment horizontal="center" wrapText="1"/>
      <protection/>
    </xf>
    <xf numFmtId="0" fontId="3" fillId="0" borderId="0" xfId="33" applyFont="1" applyFill="1" applyBorder="1" applyAlignment="1">
      <alignment horizontal="center" vertical="center" wrapText="1"/>
      <protection/>
    </xf>
    <xf numFmtId="0" fontId="5" fillId="0" borderId="0" xfId="33" applyFont="1" applyFill="1" applyBorder="1" applyAlignment="1">
      <alignment horizontal="center" vertical="center" wrapText="1"/>
      <protection/>
    </xf>
    <xf numFmtId="49" fontId="9" fillId="0" borderId="0" xfId="33" applyNumberFormat="1" applyFont="1" applyFill="1" applyBorder="1" applyAlignment="1">
      <alignment horizontal="center" wrapText="1"/>
      <protection/>
    </xf>
    <xf numFmtId="182" fontId="9" fillId="0" borderId="0" xfId="33" applyNumberFormat="1" applyFont="1" applyFill="1" applyBorder="1" applyAlignment="1">
      <alignment horizontal="center" wrapText="1"/>
      <protection/>
    </xf>
    <xf numFmtId="0" fontId="3" fillId="0" borderId="0" xfId="33" applyFont="1" applyFill="1" applyBorder="1" applyAlignment="1">
      <alignment horizontal="center" vertical="top" wrapText="1"/>
      <protection/>
    </xf>
    <xf numFmtId="0" fontId="3" fillId="0" borderId="0" xfId="33" applyFont="1" applyBorder="1" applyAlignment="1">
      <alignment horizontal="center" wrapText="1"/>
      <protection/>
    </xf>
    <xf numFmtId="0" fontId="10" fillId="0" borderId="0" xfId="33" applyFont="1" applyBorder="1" applyAlignment="1">
      <alignment horizontal="center" wrapText="1"/>
      <protection/>
    </xf>
    <xf numFmtId="0" fontId="10" fillId="0" borderId="0" xfId="33" applyFont="1" applyBorder="1" applyAlignment="1">
      <alignment horizontal="center"/>
      <protection/>
    </xf>
    <xf numFmtId="0" fontId="10" fillId="0" borderId="15" xfId="33" applyFont="1" applyBorder="1" applyAlignment="1">
      <alignment horizontal="left" wrapText="1"/>
      <protection/>
    </xf>
    <xf numFmtId="0" fontId="10" fillId="0" borderId="16" xfId="33" applyFont="1" applyBorder="1" applyAlignment="1">
      <alignment horizontal="left" wrapText="1"/>
      <protection/>
    </xf>
    <xf numFmtId="0" fontId="10" fillId="0" borderId="20" xfId="33" applyFont="1" applyBorder="1" applyAlignment="1">
      <alignment horizontal="center" vertical="center"/>
      <protection/>
    </xf>
    <xf numFmtId="0" fontId="10" fillId="0" borderId="42" xfId="33" applyFont="1" applyBorder="1" applyAlignment="1">
      <alignment horizontal="center" vertical="center"/>
      <protection/>
    </xf>
    <xf numFmtId="0" fontId="10" fillId="0" borderId="0" xfId="33" applyFont="1" applyBorder="1" applyAlignment="1">
      <alignment horizontal="left" wrapText="1"/>
      <protection/>
    </xf>
    <xf numFmtId="0" fontId="10" fillId="0" borderId="11" xfId="33" applyFont="1" applyBorder="1" applyAlignment="1">
      <alignment horizontal="center" wrapText="1"/>
      <protection/>
    </xf>
    <xf numFmtId="0" fontId="10" fillId="0" borderId="12" xfId="33" applyFont="1" applyBorder="1" applyAlignment="1">
      <alignment horizontal="center" wrapText="1"/>
      <protection/>
    </xf>
    <xf numFmtId="0" fontId="10" fillId="0" borderId="18" xfId="33" applyFont="1" applyBorder="1" applyAlignment="1">
      <alignment horizontal="center" wrapText="1"/>
      <protection/>
    </xf>
    <xf numFmtId="0" fontId="10" fillId="0" borderId="28" xfId="33" applyFont="1" applyBorder="1" applyAlignment="1">
      <alignment horizontal="left"/>
      <protection/>
    </xf>
    <xf numFmtId="0" fontId="10" fillId="0" borderId="32" xfId="33" applyFont="1" applyBorder="1" applyAlignment="1">
      <alignment horizontal="left" wrapText="1"/>
      <protection/>
    </xf>
    <xf numFmtId="0" fontId="10" fillId="0" borderId="28" xfId="33" applyFont="1" applyBorder="1" applyAlignment="1">
      <alignment horizontal="left" wrapText="1"/>
      <protection/>
    </xf>
    <xf numFmtId="0" fontId="4" fillId="0" borderId="0" xfId="33" applyFont="1" applyBorder="1" applyAlignment="1">
      <alignment horizontal="center"/>
      <protection/>
    </xf>
    <xf numFmtId="0" fontId="4" fillId="0" borderId="0" xfId="33" applyFont="1" applyBorder="1" applyAlignment="1">
      <alignment horizontal="center" wrapText="1"/>
      <protection/>
    </xf>
    <xf numFmtId="11" fontId="9" fillId="0" borderId="0" xfId="33" applyNumberFormat="1" applyFont="1" applyBorder="1" applyAlignment="1">
      <alignment horizontal="center" wrapText="1"/>
      <protection/>
    </xf>
    <xf numFmtId="0" fontId="9" fillId="0" borderId="23" xfId="33" applyFont="1" applyBorder="1" applyAlignment="1">
      <alignment horizontal="center" wrapText="1"/>
      <protection/>
    </xf>
    <xf numFmtId="0" fontId="3" fillId="0" borderId="0" xfId="33" applyFont="1" applyBorder="1" applyAlignment="1">
      <alignment horizontal="center" vertical="center" wrapText="1"/>
      <protection/>
    </xf>
    <xf numFmtId="2" fontId="9" fillId="0" borderId="0" xfId="33" applyNumberFormat="1" applyFont="1" applyBorder="1" applyAlignment="1">
      <alignment horizontal="center" wrapText="1"/>
      <protection/>
    </xf>
    <xf numFmtId="0" fontId="9" fillId="0" borderId="17" xfId="0" applyFont="1" applyBorder="1" applyAlignment="1">
      <alignment horizontal="center" wrapText="1"/>
    </xf>
    <xf numFmtId="0" fontId="9" fillId="0" borderId="43" xfId="0" applyFont="1" applyBorder="1" applyAlignment="1">
      <alignment horizontal="center" wrapText="1"/>
    </xf>
    <xf numFmtId="4" fontId="23" fillId="0" borderId="12" xfId="33" applyNumberFormat="1" applyFont="1" applyFill="1" applyBorder="1" applyAlignment="1">
      <alignment horizontal="center" vertical="center" wrapText="1"/>
      <protection/>
    </xf>
    <xf numFmtId="4" fontId="23" fillId="0" borderId="10" xfId="33" applyNumberFormat="1" applyFont="1" applyFill="1" applyBorder="1" applyAlignment="1">
      <alignment horizontal="center" vertical="center" wrapText="1"/>
      <protection/>
    </xf>
    <xf numFmtId="4" fontId="23" fillId="0" borderId="18" xfId="33" applyNumberFormat="1" applyFont="1" applyFill="1" applyBorder="1" applyAlignment="1">
      <alignment horizontal="center" vertical="center" wrapText="1"/>
      <protection/>
    </xf>
    <xf numFmtId="4" fontId="23" fillId="0" borderId="14" xfId="33" applyNumberFormat="1" applyFont="1" applyFill="1" applyBorder="1" applyAlignment="1">
      <alignment horizontal="center" vertical="center" wrapText="1"/>
      <protection/>
    </xf>
    <xf numFmtId="0" fontId="28" fillId="0" borderId="0" xfId="0" applyFont="1" applyBorder="1" applyAlignment="1">
      <alignment horizontal="center" vertical="center" wrapText="1"/>
    </xf>
    <xf numFmtId="0" fontId="8"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6" fillId="0" borderId="0" xfId="0" applyFont="1" applyAlignment="1">
      <alignment horizontal="center" wrapText="1"/>
    </xf>
    <xf numFmtId="0" fontId="6" fillId="0" borderId="0" xfId="0" applyFont="1" applyAlignment="1">
      <alignment horizontal="center"/>
    </xf>
    <xf numFmtId="0" fontId="11" fillId="0" borderId="0" xfId="0" applyFont="1" applyAlignment="1">
      <alignment horizontal="justify" wrapText="1"/>
    </xf>
    <xf numFmtId="0" fontId="11" fillId="0" borderId="0" xfId="0" applyFont="1" applyAlignment="1">
      <alignment horizontal="justify"/>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Обычный 4"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00AE0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90;&#1072;&#1073;&#1083;&#1080;&#1094;&#1099;%202019-2021%20&#1075;&#1086;&#1076;&#1099;%20&#1085;&#1086;&#1103;&#1073;&#1088;&#11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л 2"/>
      <sheetName val="Прил 3"/>
      <sheetName val="Прил 5"/>
      <sheetName val="Прил 6"/>
      <sheetName val="Прил 7"/>
      <sheetName val="Прил 12"/>
    </sheetNames>
    <sheetDataSet>
      <sheetData sheetId="0">
        <row r="154">
          <cell r="C154">
            <v>1094370610.44</v>
          </cell>
          <cell r="D154">
            <v>766324378.78</v>
          </cell>
          <cell r="E154">
            <v>748295876.78</v>
          </cell>
        </row>
      </sheetData>
      <sheetData sheetId="1">
        <row r="27">
          <cell r="C27">
            <v>-2942139</v>
          </cell>
          <cell r="D27">
            <v>-2942139</v>
          </cell>
          <cell r="E27">
            <v>0</v>
          </cell>
        </row>
      </sheetData>
      <sheetData sheetId="3">
        <row r="6">
          <cell r="G6">
            <v>1102265096.4</v>
          </cell>
          <cell r="H6">
            <v>766324378.78</v>
          </cell>
          <cell r="I6">
            <v>748295876.78</v>
          </cell>
        </row>
        <row r="7">
          <cell r="H7">
            <v>8271654.17</v>
          </cell>
          <cell r="I7">
            <v>17130311.59</v>
          </cell>
        </row>
        <row r="14">
          <cell r="G14">
            <v>1824898</v>
          </cell>
          <cell r="H14">
            <v>1486583</v>
          </cell>
          <cell r="I14">
            <v>1486583</v>
          </cell>
        </row>
        <row r="20">
          <cell r="G20">
            <v>338079</v>
          </cell>
          <cell r="H20">
            <v>338079</v>
          </cell>
          <cell r="I20">
            <v>338079</v>
          </cell>
        </row>
        <row r="22">
          <cell r="G22">
            <v>41000</v>
          </cell>
          <cell r="H22">
            <v>25000</v>
          </cell>
          <cell r="I22">
            <v>25000</v>
          </cell>
        </row>
        <row r="27">
          <cell r="G27">
            <v>296000</v>
          </cell>
          <cell r="H27">
            <v>296000</v>
          </cell>
          <cell r="I27">
            <v>296000</v>
          </cell>
        </row>
        <row r="31">
          <cell r="G31">
            <v>23474078.47</v>
          </cell>
          <cell r="H31">
            <v>23534676</v>
          </cell>
          <cell r="I31">
            <v>23534676</v>
          </cell>
        </row>
        <row r="32">
          <cell r="G32">
            <v>166692</v>
          </cell>
          <cell r="H32">
            <v>166692</v>
          </cell>
          <cell r="I32">
            <v>166692</v>
          </cell>
        </row>
        <row r="34">
          <cell r="G34">
            <v>395578.85</v>
          </cell>
          <cell r="H34">
            <v>0</v>
          </cell>
          <cell r="I34">
            <v>0</v>
          </cell>
        </row>
        <row r="38">
          <cell r="G38">
            <v>187312</v>
          </cell>
          <cell r="H38">
            <v>0</v>
          </cell>
          <cell r="I38">
            <v>0</v>
          </cell>
        </row>
        <row r="42">
          <cell r="G42">
            <v>296000</v>
          </cell>
          <cell r="H42">
            <v>296000</v>
          </cell>
          <cell r="I42">
            <v>296000</v>
          </cell>
        </row>
        <row r="47">
          <cell r="G47">
            <v>2430</v>
          </cell>
          <cell r="H47">
            <v>0</v>
          </cell>
          <cell r="I47">
            <v>0</v>
          </cell>
        </row>
        <row r="52">
          <cell r="G52">
            <v>2914425.64</v>
          </cell>
          <cell r="H52">
            <v>0</v>
          </cell>
          <cell r="I52">
            <v>0</v>
          </cell>
        </row>
        <row r="58">
          <cell r="G58">
            <v>300000</v>
          </cell>
          <cell r="H58">
            <v>300000</v>
          </cell>
          <cell r="I58">
            <v>300000</v>
          </cell>
        </row>
        <row r="60">
          <cell r="G60">
            <v>1749900</v>
          </cell>
          <cell r="H60">
            <v>1800000</v>
          </cell>
          <cell r="I60">
            <v>1800000</v>
          </cell>
        </row>
        <row r="65">
          <cell r="G65">
            <v>98213</v>
          </cell>
          <cell r="H65">
            <v>129000</v>
          </cell>
          <cell r="I65">
            <v>129000</v>
          </cell>
        </row>
        <row r="67">
          <cell r="G67">
            <v>49830</v>
          </cell>
          <cell r="H67">
            <v>50000</v>
          </cell>
          <cell r="I67">
            <v>50000</v>
          </cell>
        </row>
        <row r="72">
          <cell r="G72">
            <v>0</v>
          </cell>
          <cell r="H72">
            <v>21100</v>
          </cell>
          <cell r="I72">
            <v>21100</v>
          </cell>
        </row>
        <row r="76">
          <cell r="G76">
            <v>1299094</v>
          </cell>
          <cell r="H76">
            <v>1294843</v>
          </cell>
          <cell r="I76">
            <v>1294843</v>
          </cell>
        </row>
        <row r="77">
          <cell r="G77">
            <v>1861867.24</v>
          </cell>
          <cell r="H77">
            <v>210000</v>
          </cell>
          <cell r="I77">
            <v>210000</v>
          </cell>
        </row>
        <row r="79">
          <cell r="G79">
            <v>640000</v>
          </cell>
          <cell r="H79">
            <v>0</v>
          </cell>
          <cell r="I79">
            <v>0</v>
          </cell>
        </row>
        <row r="83">
          <cell r="G83">
            <v>29600</v>
          </cell>
          <cell r="H83">
            <v>29600</v>
          </cell>
          <cell r="I83">
            <v>29600</v>
          </cell>
        </row>
        <row r="85">
          <cell r="G85">
            <v>1850000</v>
          </cell>
          <cell r="H85">
            <v>1200000</v>
          </cell>
          <cell r="I85">
            <v>1200000</v>
          </cell>
        </row>
        <row r="87">
          <cell r="G87">
            <v>2212733</v>
          </cell>
          <cell r="H87">
            <v>1760026</v>
          </cell>
          <cell r="I87">
            <v>1964087</v>
          </cell>
        </row>
        <row r="88">
          <cell r="G88">
            <v>426546</v>
          </cell>
          <cell r="H88">
            <v>532000</v>
          </cell>
          <cell r="I88">
            <v>0</v>
          </cell>
        </row>
        <row r="92">
          <cell r="G92">
            <v>80000</v>
          </cell>
        </row>
        <row r="96">
          <cell r="G96">
            <v>30889457</v>
          </cell>
          <cell r="H96">
            <v>25212343</v>
          </cell>
          <cell r="I96">
            <v>25212343</v>
          </cell>
        </row>
        <row r="97">
          <cell r="G97">
            <v>16698285.84</v>
          </cell>
          <cell r="H97">
            <v>12807601.31</v>
          </cell>
          <cell r="I97">
            <v>12807601.31</v>
          </cell>
        </row>
        <row r="98">
          <cell r="G98">
            <v>458710.32</v>
          </cell>
          <cell r="H98">
            <v>364623.23</v>
          </cell>
          <cell r="I98">
            <v>364623.23</v>
          </cell>
        </row>
        <row r="105">
          <cell r="G105">
            <v>38882.27</v>
          </cell>
          <cell r="H105">
            <v>50000</v>
          </cell>
          <cell r="I105">
            <v>50000</v>
          </cell>
        </row>
        <row r="108">
          <cell r="G108">
            <v>50880</v>
          </cell>
          <cell r="H108">
            <v>50880</v>
          </cell>
          <cell r="I108">
            <v>50880</v>
          </cell>
        </row>
        <row r="115">
          <cell r="G115">
            <v>14445625</v>
          </cell>
        </row>
        <row r="117">
          <cell r="G117">
            <v>20331823.47</v>
          </cell>
          <cell r="H117">
            <v>0</v>
          </cell>
          <cell r="I117">
            <v>0</v>
          </cell>
        </row>
        <row r="119">
          <cell r="G119">
            <v>24573858</v>
          </cell>
          <cell r="H119">
            <v>0</v>
          </cell>
          <cell r="I119">
            <v>0</v>
          </cell>
        </row>
        <row r="121">
          <cell r="G121">
            <v>0</v>
          </cell>
          <cell r="H121">
            <v>600000</v>
          </cell>
          <cell r="I121">
            <v>600000</v>
          </cell>
        </row>
        <row r="123">
          <cell r="G123">
            <v>26921354.59</v>
          </cell>
          <cell r="H123">
            <v>29800000</v>
          </cell>
          <cell r="I123">
            <v>29800000</v>
          </cell>
        </row>
        <row r="125">
          <cell r="G125">
            <v>27525623</v>
          </cell>
          <cell r="H125">
            <v>0</v>
          </cell>
          <cell r="I125">
            <v>0</v>
          </cell>
        </row>
        <row r="127">
          <cell r="G127">
            <v>145916</v>
          </cell>
        </row>
        <row r="129">
          <cell r="G129">
            <v>1869349.6</v>
          </cell>
          <cell r="H129">
            <v>0</v>
          </cell>
          <cell r="I129">
            <v>0</v>
          </cell>
        </row>
        <row r="132">
          <cell r="G132">
            <v>5399912</v>
          </cell>
          <cell r="H132">
            <v>0</v>
          </cell>
          <cell r="I132">
            <v>0</v>
          </cell>
        </row>
        <row r="134">
          <cell r="G134">
            <v>28286739.77</v>
          </cell>
          <cell r="H134">
            <v>37500000</v>
          </cell>
          <cell r="I134">
            <v>37500000</v>
          </cell>
        </row>
        <row r="136">
          <cell r="G136">
            <v>4138311</v>
          </cell>
          <cell r="H136">
            <v>0</v>
          </cell>
          <cell r="I136">
            <v>0</v>
          </cell>
        </row>
        <row r="139">
          <cell r="G139">
            <v>0</v>
          </cell>
          <cell r="H139">
            <v>28318132</v>
          </cell>
          <cell r="I139">
            <v>0</v>
          </cell>
        </row>
        <row r="143">
          <cell r="G143">
            <v>581240</v>
          </cell>
          <cell r="H143">
            <v>500000</v>
          </cell>
          <cell r="I143">
            <v>500000</v>
          </cell>
        </row>
        <row r="145">
          <cell r="G145">
            <v>780000</v>
          </cell>
        </row>
        <row r="150">
          <cell r="G150">
            <v>90931901</v>
          </cell>
          <cell r="H150">
            <v>0</v>
          </cell>
          <cell r="I150">
            <v>0</v>
          </cell>
        </row>
        <row r="152">
          <cell r="G152">
            <v>2788243</v>
          </cell>
          <cell r="H152">
            <v>0</v>
          </cell>
          <cell r="I152">
            <v>0</v>
          </cell>
        </row>
        <row r="158">
          <cell r="G158">
            <v>270058</v>
          </cell>
        </row>
        <row r="159">
          <cell r="G159">
            <v>1133447</v>
          </cell>
        </row>
        <row r="161">
          <cell r="G161">
            <v>115739</v>
          </cell>
          <cell r="H161">
            <v>0</v>
          </cell>
          <cell r="I161">
            <v>0</v>
          </cell>
        </row>
        <row r="162">
          <cell r="G162">
            <v>485764</v>
          </cell>
          <cell r="H162">
            <v>0</v>
          </cell>
          <cell r="I162">
            <v>0</v>
          </cell>
        </row>
        <row r="165">
          <cell r="G165">
            <v>2700000</v>
          </cell>
          <cell r="H165">
            <v>0</v>
          </cell>
          <cell r="I165">
            <v>0</v>
          </cell>
        </row>
        <row r="170">
          <cell r="G170">
            <v>20000</v>
          </cell>
          <cell r="H170">
            <v>90000</v>
          </cell>
          <cell r="I170">
            <v>90000</v>
          </cell>
        </row>
        <row r="177">
          <cell r="G177">
            <v>614556</v>
          </cell>
          <cell r="H177">
            <v>614556</v>
          </cell>
          <cell r="I177">
            <v>614556</v>
          </cell>
        </row>
        <row r="183">
          <cell r="G183">
            <v>1412045</v>
          </cell>
          <cell r="H183">
            <v>0</v>
          </cell>
          <cell r="I183">
            <v>0</v>
          </cell>
        </row>
        <row r="185">
          <cell r="G185">
            <v>0</v>
          </cell>
          <cell r="H185">
            <v>2550000</v>
          </cell>
          <cell r="I185">
            <v>2550000</v>
          </cell>
        </row>
        <row r="187">
          <cell r="G187">
            <v>894002.88</v>
          </cell>
          <cell r="H187">
            <v>0</v>
          </cell>
          <cell r="I187">
            <v>0</v>
          </cell>
        </row>
        <row r="189">
          <cell r="G189">
            <v>1500000</v>
          </cell>
          <cell r="H189">
            <v>0</v>
          </cell>
          <cell r="I189">
            <v>0</v>
          </cell>
        </row>
        <row r="190">
          <cell r="G190">
            <v>1749865</v>
          </cell>
          <cell r="H190">
            <v>0</v>
          </cell>
          <cell r="I190">
            <v>0</v>
          </cell>
        </row>
        <row r="195">
          <cell r="G195">
            <v>12720179</v>
          </cell>
        </row>
        <row r="197">
          <cell r="G197">
            <v>738409</v>
          </cell>
          <cell r="H197">
            <v>15836859.7</v>
          </cell>
          <cell r="I197">
            <v>1000000</v>
          </cell>
        </row>
        <row r="202">
          <cell r="G202">
            <v>446965.53</v>
          </cell>
          <cell r="H202">
            <v>140000</v>
          </cell>
          <cell r="I202">
            <v>140000</v>
          </cell>
        </row>
        <row r="204">
          <cell r="G204">
            <v>144980</v>
          </cell>
          <cell r="H204">
            <v>0</v>
          </cell>
          <cell r="I204">
            <v>0</v>
          </cell>
        </row>
        <row r="206">
          <cell r="G206">
            <v>14264589</v>
          </cell>
        </row>
        <row r="208">
          <cell r="G208">
            <v>1979308.21</v>
          </cell>
          <cell r="H208">
            <v>10339949.66</v>
          </cell>
          <cell r="I208">
            <v>3968500</v>
          </cell>
        </row>
        <row r="215">
          <cell r="G215">
            <v>2735964</v>
          </cell>
          <cell r="H215">
            <v>2735964</v>
          </cell>
          <cell r="I215">
            <v>2735964</v>
          </cell>
        </row>
        <row r="221">
          <cell r="G221">
            <v>337824</v>
          </cell>
          <cell r="H221">
            <v>168709</v>
          </cell>
          <cell r="I221">
            <v>168709</v>
          </cell>
        </row>
        <row r="228">
          <cell r="G228">
            <v>3828277</v>
          </cell>
          <cell r="H228">
            <v>1800000</v>
          </cell>
          <cell r="I228">
            <v>1800000</v>
          </cell>
        </row>
        <row r="233">
          <cell r="G233">
            <v>2150</v>
          </cell>
          <cell r="H233">
            <v>0</v>
          </cell>
          <cell r="I233">
            <v>0</v>
          </cell>
        </row>
        <row r="240">
          <cell r="G240">
            <v>729532.73</v>
          </cell>
          <cell r="H240">
            <v>695788.8</v>
          </cell>
          <cell r="I240">
            <v>695788.8</v>
          </cell>
        </row>
        <row r="243">
          <cell r="G243">
            <v>439003.16</v>
          </cell>
          <cell r="H243">
            <v>0</v>
          </cell>
          <cell r="I243">
            <v>0</v>
          </cell>
        </row>
        <row r="245">
          <cell r="G245">
            <v>9926.93</v>
          </cell>
        </row>
        <row r="249">
          <cell r="G249">
            <v>1713337.93</v>
          </cell>
          <cell r="H249">
            <v>1453032</v>
          </cell>
          <cell r="I249">
            <v>1453032</v>
          </cell>
        </row>
        <row r="252">
          <cell r="G252">
            <v>436755.29</v>
          </cell>
        </row>
        <row r="255">
          <cell r="G255">
            <v>777971.93</v>
          </cell>
          <cell r="H255">
            <v>690643.3</v>
          </cell>
          <cell r="I255">
            <v>690643.3</v>
          </cell>
        </row>
        <row r="256">
          <cell r="G256">
            <v>36000</v>
          </cell>
        </row>
        <row r="264">
          <cell r="G264">
            <v>124300</v>
          </cell>
          <cell r="H264">
            <v>124300</v>
          </cell>
          <cell r="I264">
            <v>124300</v>
          </cell>
        </row>
        <row r="266">
          <cell r="G266">
            <v>40000</v>
          </cell>
          <cell r="H266">
            <v>40000</v>
          </cell>
          <cell r="I266">
            <v>40000</v>
          </cell>
        </row>
        <row r="270">
          <cell r="G270">
            <v>242385.3</v>
          </cell>
          <cell r="H270">
            <v>137000</v>
          </cell>
          <cell r="I270">
            <v>137000</v>
          </cell>
        </row>
        <row r="277">
          <cell r="G277">
            <v>29745.67</v>
          </cell>
          <cell r="H277">
            <v>32742.36</v>
          </cell>
          <cell r="I277">
            <v>32742.36</v>
          </cell>
        </row>
        <row r="283">
          <cell r="G283">
            <v>4415</v>
          </cell>
          <cell r="H283">
            <v>4415</v>
          </cell>
          <cell r="I283">
            <v>4415</v>
          </cell>
        </row>
        <row r="284">
          <cell r="G284">
            <v>238677</v>
          </cell>
          <cell r="H284">
            <v>238677</v>
          </cell>
          <cell r="I284">
            <v>238677</v>
          </cell>
        </row>
        <row r="287">
          <cell r="G287">
            <v>14060</v>
          </cell>
          <cell r="H287">
            <v>9000</v>
          </cell>
          <cell r="I287">
            <v>9000</v>
          </cell>
        </row>
        <row r="288">
          <cell r="G288">
            <v>1048263</v>
          </cell>
          <cell r="H288">
            <v>1124037</v>
          </cell>
          <cell r="I288">
            <v>1124037</v>
          </cell>
        </row>
        <row r="291">
          <cell r="G291">
            <v>271930</v>
          </cell>
          <cell r="H291">
            <v>270000</v>
          </cell>
          <cell r="I291">
            <v>270000</v>
          </cell>
        </row>
        <row r="292">
          <cell r="G292">
            <v>15897058</v>
          </cell>
          <cell r="H292">
            <v>15762988</v>
          </cell>
          <cell r="I292">
            <v>15762988</v>
          </cell>
        </row>
        <row r="294">
          <cell r="G294">
            <v>40600</v>
          </cell>
          <cell r="H294">
            <v>47600</v>
          </cell>
          <cell r="I294">
            <v>47600</v>
          </cell>
        </row>
        <row r="295">
          <cell r="G295">
            <v>2303318</v>
          </cell>
          <cell r="H295">
            <v>2700000</v>
          </cell>
          <cell r="I295">
            <v>2700000</v>
          </cell>
        </row>
        <row r="301">
          <cell r="G301">
            <v>2772518</v>
          </cell>
          <cell r="H301">
            <v>2538440</v>
          </cell>
          <cell r="I301">
            <v>2538440</v>
          </cell>
        </row>
        <row r="307">
          <cell r="G307">
            <v>3098337.06</v>
          </cell>
          <cell r="H307">
            <v>3161058</v>
          </cell>
          <cell r="I307">
            <v>3161058</v>
          </cell>
        </row>
        <row r="308">
          <cell r="G308">
            <v>157662.94</v>
          </cell>
          <cell r="H308">
            <v>94942</v>
          </cell>
          <cell r="I308">
            <v>94942</v>
          </cell>
        </row>
        <row r="316">
          <cell r="G316">
            <v>1104102.54</v>
          </cell>
          <cell r="H316">
            <v>1168800</v>
          </cell>
          <cell r="I316">
            <v>1168800</v>
          </cell>
        </row>
        <row r="317">
          <cell r="G317">
            <v>79897.46</v>
          </cell>
          <cell r="H317">
            <v>15200</v>
          </cell>
          <cell r="I317">
            <v>15200</v>
          </cell>
        </row>
        <row r="324">
          <cell r="G324">
            <v>16238844</v>
          </cell>
          <cell r="H324">
            <v>16238844</v>
          </cell>
          <cell r="I324">
            <v>16238844</v>
          </cell>
        </row>
        <row r="332">
          <cell r="G332">
            <v>3879983.44</v>
          </cell>
          <cell r="H332">
            <v>3886844.98</v>
          </cell>
          <cell r="I332">
            <v>3886844.98</v>
          </cell>
        </row>
        <row r="333">
          <cell r="G333">
            <v>63682.56</v>
          </cell>
          <cell r="H333">
            <v>63682.56</v>
          </cell>
          <cell r="I333">
            <v>63682.56</v>
          </cell>
        </row>
        <row r="338">
          <cell r="G338">
            <v>296000</v>
          </cell>
          <cell r="H338">
            <v>296000</v>
          </cell>
          <cell r="I338">
            <v>296000</v>
          </cell>
        </row>
        <row r="343">
          <cell r="G343">
            <v>1205185.92</v>
          </cell>
          <cell r="H343">
            <v>3060818.15</v>
          </cell>
          <cell r="I343">
            <v>26553515.09</v>
          </cell>
        </row>
        <row r="350">
          <cell r="G350">
            <v>687.03</v>
          </cell>
          <cell r="H350">
            <v>0</v>
          </cell>
          <cell r="I350">
            <v>0</v>
          </cell>
        </row>
        <row r="357">
          <cell r="G357">
            <v>23304428.44</v>
          </cell>
          <cell r="H357">
            <v>20148061</v>
          </cell>
          <cell r="I357">
            <v>18742383</v>
          </cell>
        </row>
        <row r="359">
          <cell r="G359">
            <v>1311984.42</v>
          </cell>
          <cell r="H359">
            <v>0</v>
          </cell>
          <cell r="I359">
            <v>0</v>
          </cell>
        </row>
        <row r="367">
          <cell r="G367">
            <v>172565.51</v>
          </cell>
          <cell r="H367">
            <v>175200</v>
          </cell>
          <cell r="I367">
            <v>175200</v>
          </cell>
        </row>
        <row r="374">
          <cell r="G374">
            <v>44630198</v>
          </cell>
          <cell r="H374">
            <v>38445525</v>
          </cell>
          <cell r="I374">
            <v>38445525</v>
          </cell>
        </row>
        <row r="377">
          <cell r="G377">
            <v>42636</v>
          </cell>
        </row>
        <row r="379">
          <cell r="G379">
            <v>250000</v>
          </cell>
          <cell r="H379">
            <v>252817</v>
          </cell>
          <cell r="I379">
            <v>252817</v>
          </cell>
        </row>
        <row r="382">
          <cell r="G382">
            <v>1422850</v>
          </cell>
        </row>
        <row r="384">
          <cell r="G384">
            <v>766150</v>
          </cell>
        </row>
        <row r="386">
          <cell r="G386">
            <v>32987740.96</v>
          </cell>
          <cell r="H386">
            <v>29501193.93</v>
          </cell>
          <cell r="I386">
            <v>29501193.93</v>
          </cell>
        </row>
        <row r="389">
          <cell r="G389">
            <v>29692492</v>
          </cell>
        </row>
        <row r="394">
          <cell r="H394">
            <v>7000000</v>
          </cell>
          <cell r="I394">
            <v>8000000</v>
          </cell>
        </row>
        <row r="400">
          <cell r="G400">
            <v>358817366</v>
          </cell>
          <cell r="H400">
            <v>276990288</v>
          </cell>
          <cell r="I400">
            <v>276990288</v>
          </cell>
        </row>
        <row r="403">
          <cell r="G403">
            <v>456357</v>
          </cell>
        </row>
        <row r="405">
          <cell r="G405">
            <v>3138928.7</v>
          </cell>
          <cell r="H405">
            <v>4169696</v>
          </cell>
          <cell r="I405">
            <v>4169696</v>
          </cell>
        </row>
        <row r="407">
          <cell r="G407">
            <v>1148986.04</v>
          </cell>
        </row>
        <row r="410">
          <cell r="G410">
            <v>3267458</v>
          </cell>
          <cell r="H410">
            <v>0</v>
          </cell>
          <cell r="I410">
            <v>0</v>
          </cell>
        </row>
        <row r="412">
          <cell r="G412">
            <v>2026844</v>
          </cell>
        </row>
        <row r="414">
          <cell r="G414">
            <v>382157</v>
          </cell>
        </row>
        <row r="416">
          <cell r="G416">
            <v>32924477.09</v>
          </cell>
          <cell r="H416">
            <v>27353674.89</v>
          </cell>
          <cell r="I416">
            <v>27353674.89</v>
          </cell>
        </row>
        <row r="418">
          <cell r="G418">
            <v>2507190</v>
          </cell>
          <cell r="H418">
            <v>2507190</v>
          </cell>
          <cell r="I418">
            <v>2507190</v>
          </cell>
        </row>
        <row r="420">
          <cell r="G420">
            <v>2871223</v>
          </cell>
          <cell r="H420">
            <v>0</v>
          </cell>
          <cell r="I420">
            <v>0</v>
          </cell>
        </row>
        <row r="422">
          <cell r="G422">
            <v>1759401</v>
          </cell>
        </row>
        <row r="424">
          <cell r="G424">
            <v>979778.6</v>
          </cell>
          <cell r="H424">
            <v>0</v>
          </cell>
          <cell r="I424">
            <v>0</v>
          </cell>
        </row>
        <row r="426">
          <cell r="G426">
            <v>3778477</v>
          </cell>
          <cell r="H426">
            <v>2852988</v>
          </cell>
          <cell r="I426">
            <v>2852988</v>
          </cell>
        </row>
        <row r="428">
          <cell r="G428">
            <v>3942810</v>
          </cell>
          <cell r="H428">
            <v>5003246</v>
          </cell>
          <cell r="I428">
            <v>5003246</v>
          </cell>
        </row>
        <row r="430">
          <cell r="G430">
            <v>1959519</v>
          </cell>
          <cell r="H430">
            <v>0</v>
          </cell>
          <cell r="I430">
            <v>0</v>
          </cell>
        </row>
        <row r="433">
          <cell r="G433">
            <v>2500000</v>
          </cell>
        </row>
        <row r="436">
          <cell r="G436">
            <v>160000</v>
          </cell>
          <cell r="H436">
            <v>0</v>
          </cell>
          <cell r="I436">
            <v>0</v>
          </cell>
        </row>
        <row r="441">
          <cell r="G441">
            <v>3245020</v>
          </cell>
        </row>
        <row r="443">
          <cell r="G443">
            <v>950595</v>
          </cell>
        </row>
        <row r="445">
          <cell r="G445">
            <v>0</v>
          </cell>
          <cell r="H445">
            <v>0</v>
          </cell>
          <cell r="I445">
            <v>0</v>
          </cell>
        </row>
        <row r="446">
          <cell r="G446">
            <v>84436.13</v>
          </cell>
          <cell r="H446">
            <v>84546</v>
          </cell>
          <cell r="I446">
            <v>84546</v>
          </cell>
        </row>
        <row r="451">
          <cell r="G451">
            <v>16501</v>
          </cell>
          <cell r="H451">
            <v>16600</v>
          </cell>
          <cell r="I451">
            <v>16600</v>
          </cell>
        </row>
        <row r="456">
          <cell r="G456">
            <v>106560</v>
          </cell>
          <cell r="H456">
            <v>106560</v>
          </cell>
          <cell r="I456">
            <v>106560</v>
          </cell>
        </row>
        <row r="462">
          <cell r="G462">
            <v>101000</v>
          </cell>
          <cell r="H462">
            <v>0</v>
          </cell>
          <cell r="I462">
            <v>0</v>
          </cell>
        </row>
        <row r="466">
          <cell r="G466">
            <v>1774282</v>
          </cell>
          <cell r="H466">
            <v>0</v>
          </cell>
          <cell r="I466">
            <v>0</v>
          </cell>
        </row>
        <row r="468">
          <cell r="G468">
            <v>441698</v>
          </cell>
          <cell r="H468">
            <v>606064</v>
          </cell>
          <cell r="I468">
            <v>486266</v>
          </cell>
        </row>
        <row r="474">
          <cell r="G474">
            <v>301534</v>
          </cell>
          <cell r="H474">
            <v>301534</v>
          </cell>
          <cell r="I474">
            <v>301534</v>
          </cell>
        </row>
        <row r="476">
          <cell r="G476">
            <v>6858985.51</v>
          </cell>
          <cell r="H476">
            <v>6098005.42</v>
          </cell>
          <cell r="I476">
            <v>6098005.42</v>
          </cell>
        </row>
        <row r="477">
          <cell r="G477">
            <v>676064</v>
          </cell>
          <cell r="H477">
            <v>348762</v>
          </cell>
          <cell r="I477">
            <v>348762</v>
          </cell>
        </row>
        <row r="480">
          <cell r="G480">
            <v>2486384.75</v>
          </cell>
          <cell r="H480">
            <v>2677732.07</v>
          </cell>
          <cell r="I480">
            <v>2677732.07</v>
          </cell>
        </row>
        <row r="481">
          <cell r="G481">
            <v>8500</v>
          </cell>
        </row>
        <row r="486">
          <cell r="G486">
            <v>90000</v>
          </cell>
        </row>
        <row r="493">
          <cell r="G493">
            <v>17848332</v>
          </cell>
          <cell r="H493">
            <v>16460900</v>
          </cell>
          <cell r="I493">
            <v>16460900</v>
          </cell>
        </row>
        <row r="499">
          <cell r="G499">
            <v>3000</v>
          </cell>
        </row>
        <row r="502">
          <cell r="G502">
            <v>450</v>
          </cell>
        </row>
        <row r="506">
          <cell r="G506">
            <v>5872273</v>
          </cell>
          <cell r="H506">
            <v>5872273</v>
          </cell>
          <cell r="I506">
            <v>5872273</v>
          </cell>
        </row>
        <row r="514">
          <cell r="G514">
            <v>20640930.64</v>
          </cell>
          <cell r="H514">
            <v>20580083.31</v>
          </cell>
          <cell r="I514">
            <v>20580083.31</v>
          </cell>
        </row>
        <row r="517">
          <cell r="G517">
            <v>65303</v>
          </cell>
        </row>
        <row r="519">
          <cell r="G519">
            <v>343456.2</v>
          </cell>
          <cell r="H519">
            <v>343456.2</v>
          </cell>
          <cell r="I519">
            <v>343456.2</v>
          </cell>
        </row>
        <row r="524">
          <cell r="G524">
            <v>554012</v>
          </cell>
          <cell r="H524">
            <v>0</v>
          </cell>
          <cell r="I524">
            <v>0</v>
          </cell>
        </row>
        <row r="530">
          <cell r="G530">
            <v>97930</v>
          </cell>
          <cell r="H530">
            <v>229000</v>
          </cell>
          <cell r="I530">
            <v>229000</v>
          </cell>
        </row>
        <row r="537">
          <cell r="G537">
            <v>1111244</v>
          </cell>
          <cell r="H537">
            <v>0</v>
          </cell>
          <cell r="I537">
            <v>0</v>
          </cell>
        </row>
        <row r="539">
          <cell r="G539">
            <v>1006500</v>
          </cell>
        </row>
        <row r="540">
          <cell r="G540">
            <v>9034434.05</v>
          </cell>
          <cell r="H540">
            <v>8113486.53</v>
          </cell>
          <cell r="I540">
            <v>8113486.53</v>
          </cell>
        </row>
        <row r="542">
          <cell r="G542">
            <v>240250.16</v>
          </cell>
          <cell r="H542">
            <v>42000</v>
          </cell>
          <cell r="I542">
            <v>42000</v>
          </cell>
        </row>
        <row r="544">
          <cell r="G544">
            <v>772220</v>
          </cell>
          <cell r="H544">
            <v>0</v>
          </cell>
          <cell r="I544">
            <v>0</v>
          </cell>
        </row>
        <row r="548">
          <cell r="G548">
            <v>16015930.96</v>
          </cell>
          <cell r="H548">
            <v>14973379.95</v>
          </cell>
          <cell r="I548">
            <v>14973379.95</v>
          </cell>
        </row>
        <row r="550">
          <cell r="G550">
            <v>100000</v>
          </cell>
        </row>
        <row r="556">
          <cell r="G556">
            <v>52872</v>
          </cell>
          <cell r="H556">
            <v>52872</v>
          </cell>
          <cell r="I556">
            <v>52872</v>
          </cell>
        </row>
        <row r="559">
          <cell r="G559">
            <v>1299568.94</v>
          </cell>
          <cell r="H559">
            <v>1444345.06</v>
          </cell>
          <cell r="I559">
            <v>1444345.06</v>
          </cell>
        </row>
        <row r="560">
          <cell r="G560">
            <v>2650</v>
          </cell>
          <cell r="H560">
            <v>3000</v>
          </cell>
          <cell r="I560">
            <v>3000</v>
          </cell>
        </row>
        <row r="564">
          <cell r="G564">
            <v>2000000</v>
          </cell>
        </row>
        <row r="571">
          <cell r="G571">
            <v>1721221</v>
          </cell>
          <cell r="H571">
            <v>1547094</v>
          </cell>
          <cell r="I571">
            <v>1547094</v>
          </cell>
        </row>
        <row r="576">
          <cell r="G576">
            <v>471312</v>
          </cell>
          <cell r="H576">
            <v>390000</v>
          </cell>
          <cell r="I576">
            <v>390000</v>
          </cell>
        </row>
        <row r="582">
          <cell r="G582">
            <v>150</v>
          </cell>
          <cell r="H582">
            <v>0</v>
          </cell>
          <cell r="I582">
            <v>0</v>
          </cell>
        </row>
        <row r="586">
          <cell r="G586">
            <v>300</v>
          </cell>
          <cell r="H586">
            <v>0</v>
          </cell>
          <cell r="I586">
            <v>0</v>
          </cell>
        </row>
        <row r="591">
          <cell r="G591">
            <v>1200</v>
          </cell>
          <cell r="H591">
            <v>0</v>
          </cell>
          <cell r="I591">
            <v>0</v>
          </cell>
        </row>
        <row r="596">
          <cell r="G596">
            <v>450</v>
          </cell>
        </row>
        <row r="603">
          <cell r="G603">
            <v>9592702.73</v>
          </cell>
          <cell r="H603">
            <v>6057081.2</v>
          </cell>
          <cell r="I603">
            <v>6057081.2</v>
          </cell>
        </row>
        <row r="609">
          <cell r="G609">
            <v>0</v>
          </cell>
          <cell r="H609">
            <v>20000</v>
          </cell>
          <cell r="I609">
            <v>20000</v>
          </cell>
        </row>
        <row r="611">
          <cell r="G611">
            <v>65199</v>
          </cell>
          <cell r="H611">
            <v>130000</v>
          </cell>
          <cell r="I611">
            <v>130000</v>
          </cell>
        </row>
        <row r="614">
          <cell r="G614">
            <v>199500</v>
          </cell>
          <cell r="H614">
            <v>200000</v>
          </cell>
          <cell r="I614">
            <v>200000</v>
          </cell>
        </row>
        <row r="620">
          <cell r="G620">
            <v>29434</v>
          </cell>
          <cell r="H620">
            <v>150000</v>
          </cell>
          <cell r="I620">
            <v>150000</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E80"/>
  <sheetViews>
    <sheetView view="pageBreakPreview" zoomScale="60" zoomScalePageLayoutView="0" workbookViewId="0" topLeftCell="A78">
      <selection activeCell="D107" sqref="D107"/>
    </sheetView>
  </sheetViews>
  <sheetFormatPr defaultColWidth="8.7109375" defaultRowHeight="12.75"/>
  <cols>
    <col min="1" max="1" width="4.140625" style="1" customWidth="1"/>
    <col min="2" max="2" width="20.140625" style="79" customWidth="1"/>
    <col min="3" max="3" width="26.28125" style="79" customWidth="1"/>
    <col min="4" max="4" width="39.140625" style="79" customWidth="1"/>
    <col min="5" max="5" width="55.421875" style="79" customWidth="1"/>
    <col min="6" max="16384" width="8.7109375" style="1" customWidth="1"/>
  </cols>
  <sheetData>
    <row r="2" ht="100.5" customHeight="1">
      <c r="E2" s="152" t="s">
        <v>947</v>
      </c>
    </row>
    <row r="3" ht="15.75" customHeight="1">
      <c r="E3" s="152"/>
    </row>
    <row r="4" spans="2:5" ht="30.75" customHeight="1">
      <c r="B4" s="379" t="s">
        <v>726</v>
      </c>
      <c r="C4" s="379"/>
      <c r="D4" s="379"/>
      <c r="E4" s="379"/>
    </row>
    <row r="5" ht="16.5" thickBot="1"/>
    <row r="6" spans="2:5" ht="36.75" customHeight="1">
      <c r="B6" s="380" t="s">
        <v>478</v>
      </c>
      <c r="C6" s="381"/>
      <c r="D6" s="381" t="s">
        <v>727</v>
      </c>
      <c r="E6" s="382"/>
    </row>
    <row r="7" spans="2:5" ht="57" customHeight="1">
      <c r="B7" s="153" t="s">
        <v>728</v>
      </c>
      <c r="C7" s="154" t="s">
        <v>729</v>
      </c>
      <c r="D7" s="383"/>
      <c r="E7" s="384"/>
    </row>
    <row r="8" spans="2:5" ht="15.75">
      <c r="B8" s="155">
        <v>1</v>
      </c>
      <c r="C8" s="156">
        <v>2</v>
      </c>
      <c r="D8" s="385">
        <v>3</v>
      </c>
      <c r="E8" s="386"/>
    </row>
    <row r="9" spans="2:5" ht="27" customHeight="1">
      <c r="B9" s="157" t="s">
        <v>652</v>
      </c>
      <c r="C9" s="158"/>
      <c r="D9" s="387" t="s">
        <v>653</v>
      </c>
      <c r="E9" s="388"/>
    </row>
    <row r="10" spans="2:5" ht="30.75" customHeight="1">
      <c r="B10" s="159" t="s">
        <v>652</v>
      </c>
      <c r="C10" s="166" t="s">
        <v>730</v>
      </c>
      <c r="D10" s="389" t="s">
        <v>731</v>
      </c>
      <c r="E10" s="390"/>
    </row>
    <row r="11" spans="2:5" ht="67.5" customHeight="1">
      <c r="B11" s="159" t="s">
        <v>652</v>
      </c>
      <c r="C11" s="166" t="s">
        <v>1150</v>
      </c>
      <c r="D11" s="377" t="s">
        <v>1151</v>
      </c>
      <c r="E11" s="378"/>
    </row>
    <row r="12" spans="2:5" ht="49.5" customHeight="1">
      <c r="B12" s="159" t="s">
        <v>652</v>
      </c>
      <c r="C12" s="156" t="s">
        <v>732</v>
      </c>
      <c r="D12" s="389" t="s">
        <v>733</v>
      </c>
      <c r="E12" s="390"/>
    </row>
    <row r="13" spans="2:5" ht="36" customHeight="1">
      <c r="B13" s="159" t="s">
        <v>652</v>
      </c>
      <c r="C13" s="156" t="s">
        <v>734</v>
      </c>
      <c r="D13" s="389" t="s">
        <v>735</v>
      </c>
      <c r="E13" s="390"/>
    </row>
    <row r="14" spans="2:5" ht="33.75" customHeight="1">
      <c r="B14" s="159" t="s">
        <v>652</v>
      </c>
      <c r="C14" s="156" t="s">
        <v>522</v>
      </c>
      <c r="D14" s="389" t="s">
        <v>523</v>
      </c>
      <c r="E14" s="390"/>
    </row>
    <row r="15" spans="2:5" ht="66.75" customHeight="1">
      <c r="B15" s="159" t="s">
        <v>652</v>
      </c>
      <c r="C15" s="160" t="s">
        <v>528</v>
      </c>
      <c r="D15" s="377" t="s">
        <v>529</v>
      </c>
      <c r="E15" s="378"/>
    </row>
    <row r="16" spans="2:5" ht="49.5" customHeight="1">
      <c r="B16" s="159" t="s">
        <v>652</v>
      </c>
      <c r="C16" s="156" t="s">
        <v>532</v>
      </c>
      <c r="D16" s="389" t="s">
        <v>533</v>
      </c>
      <c r="E16" s="390"/>
    </row>
    <row r="17" spans="2:5" ht="50.25" customHeight="1">
      <c r="B17" s="159" t="s">
        <v>652</v>
      </c>
      <c r="C17" s="156" t="s">
        <v>736</v>
      </c>
      <c r="D17" s="389" t="s">
        <v>737</v>
      </c>
      <c r="E17" s="390"/>
    </row>
    <row r="18" spans="2:5" ht="52.5" customHeight="1">
      <c r="B18" s="159" t="s">
        <v>652</v>
      </c>
      <c r="C18" s="156" t="s">
        <v>536</v>
      </c>
      <c r="D18" s="389" t="s">
        <v>537</v>
      </c>
      <c r="E18" s="390"/>
    </row>
    <row r="19" spans="2:5" ht="39.75" customHeight="1">
      <c r="B19" s="159" t="s">
        <v>652</v>
      </c>
      <c r="C19" s="156" t="s">
        <v>738</v>
      </c>
      <c r="D19" s="389" t="s">
        <v>739</v>
      </c>
      <c r="E19" s="390"/>
    </row>
    <row r="20" spans="2:5" ht="47.25" customHeight="1">
      <c r="B20" s="159" t="s">
        <v>652</v>
      </c>
      <c r="C20" s="156" t="s">
        <v>740</v>
      </c>
      <c r="D20" s="389" t="s">
        <v>741</v>
      </c>
      <c r="E20" s="390"/>
    </row>
    <row r="21" spans="2:5" ht="96.75" customHeight="1">
      <c r="B21" s="159" t="s">
        <v>652</v>
      </c>
      <c r="C21" s="156" t="s">
        <v>822</v>
      </c>
      <c r="D21" s="391" t="s">
        <v>821</v>
      </c>
      <c r="E21" s="392"/>
    </row>
    <row r="22" spans="2:5" ht="64.5" customHeight="1">
      <c r="B22" s="159" t="s">
        <v>652</v>
      </c>
      <c r="C22" s="156" t="s">
        <v>742</v>
      </c>
      <c r="D22" s="377" t="s">
        <v>743</v>
      </c>
      <c r="E22" s="378"/>
    </row>
    <row r="23" spans="2:5" ht="51" customHeight="1">
      <c r="B23" s="159" t="s">
        <v>652</v>
      </c>
      <c r="C23" s="156" t="s">
        <v>538</v>
      </c>
      <c r="D23" s="389" t="s">
        <v>539</v>
      </c>
      <c r="E23" s="390"/>
    </row>
    <row r="24" spans="2:5" ht="65.25" customHeight="1">
      <c r="B24" s="159" t="s">
        <v>652</v>
      </c>
      <c r="C24" s="156" t="s">
        <v>744</v>
      </c>
      <c r="D24" s="393" t="s">
        <v>745</v>
      </c>
      <c r="E24" s="394"/>
    </row>
    <row r="25" spans="2:5" ht="49.5" customHeight="1">
      <c r="B25" s="159" t="s">
        <v>652</v>
      </c>
      <c r="C25" s="156" t="s">
        <v>746</v>
      </c>
      <c r="D25" s="393" t="s">
        <v>747</v>
      </c>
      <c r="E25" s="394"/>
    </row>
    <row r="26" spans="2:5" ht="35.25" customHeight="1">
      <c r="B26" s="159" t="s">
        <v>652</v>
      </c>
      <c r="C26" s="156" t="s">
        <v>748</v>
      </c>
      <c r="D26" s="393" t="s">
        <v>749</v>
      </c>
      <c r="E26" s="394"/>
    </row>
    <row r="27" spans="2:5" ht="32.25" customHeight="1">
      <c r="B27" s="159" t="s">
        <v>652</v>
      </c>
      <c r="C27" s="156" t="s">
        <v>750</v>
      </c>
      <c r="D27" s="389" t="s">
        <v>751</v>
      </c>
      <c r="E27" s="390"/>
    </row>
    <row r="28" spans="2:5" ht="69" customHeight="1">
      <c r="B28" s="159" t="s">
        <v>652</v>
      </c>
      <c r="C28" s="156" t="s">
        <v>544</v>
      </c>
      <c r="D28" s="389" t="s">
        <v>545</v>
      </c>
      <c r="E28" s="390"/>
    </row>
    <row r="29" spans="2:5" ht="46.5" customHeight="1">
      <c r="B29" s="159" t="s">
        <v>652</v>
      </c>
      <c r="C29" s="156" t="s">
        <v>752</v>
      </c>
      <c r="D29" s="377" t="s">
        <v>753</v>
      </c>
      <c r="E29" s="378"/>
    </row>
    <row r="30" spans="2:5" ht="36.75" customHeight="1">
      <c r="B30" s="159" t="s">
        <v>652</v>
      </c>
      <c r="C30" s="156" t="s">
        <v>754</v>
      </c>
      <c r="D30" s="377" t="s">
        <v>755</v>
      </c>
      <c r="E30" s="378"/>
    </row>
    <row r="31" spans="2:5" ht="36.75" customHeight="1">
      <c r="B31" s="159" t="s">
        <v>652</v>
      </c>
      <c r="C31" s="156" t="s">
        <v>756</v>
      </c>
      <c r="D31" s="377" t="s">
        <v>757</v>
      </c>
      <c r="E31" s="378"/>
    </row>
    <row r="32" spans="2:5" ht="36.75" customHeight="1">
      <c r="B32" s="159" t="s">
        <v>652</v>
      </c>
      <c r="C32" s="156" t="s">
        <v>758</v>
      </c>
      <c r="D32" s="377" t="s">
        <v>759</v>
      </c>
      <c r="E32" s="378"/>
    </row>
    <row r="33" spans="2:5" ht="57" customHeight="1">
      <c r="B33" s="159" t="s">
        <v>652</v>
      </c>
      <c r="C33" s="156" t="s">
        <v>760</v>
      </c>
      <c r="D33" s="389" t="s">
        <v>761</v>
      </c>
      <c r="E33" s="390"/>
    </row>
    <row r="34" spans="2:5" ht="35.25" customHeight="1">
      <c r="B34" s="159" t="s">
        <v>652</v>
      </c>
      <c r="C34" s="156" t="s">
        <v>762</v>
      </c>
      <c r="D34" s="393" t="s">
        <v>763</v>
      </c>
      <c r="E34" s="394"/>
    </row>
    <row r="35" spans="2:5" ht="35.25" customHeight="1">
      <c r="B35" s="159" t="s">
        <v>652</v>
      </c>
      <c r="C35" s="156" t="s">
        <v>764</v>
      </c>
      <c r="D35" s="377" t="s">
        <v>765</v>
      </c>
      <c r="E35" s="378"/>
    </row>
    <row r="36" spans="2:5" ht="23.25" customHeight="1">
      <c r="B36" s="159" t="s">
        <v>652</v>
      </c>
      <c r="C36" s="156" t="s">
        <v>766</v>
      </c>
      <c r="D36" s="389" t="s">
        <v>767</v>
      </c>
      <c r="E36" s="390"/>
    </row>
    <row r="37" spans="2:5" ht="69.75" customHeight="1">
      <c r="B37" s="159" t="s">
        <v>652</v>
      </c>
      <c r="C37" s="156" t="s">
        <v>768</v>
      </c>
      <c r="D37" s="389" t="s">
        <v>769</v>
      </c>
      <c r="E37" s="390"/>
    </row>
    <row r="38" spans="2:5" ht="69.75" customHeight="1">
      <c r="B38" s="159" t="s">
        <v>652</v>
      </c>
      <c r="C38" s="156" t="s">
        <v>770</v>
      </c>
      <c r="D38" s="377" t="s">
        <v>771</v>
      </c>
      <c r="E38" s="378"/>
    </row>
    <row r="39" spans="2:5" ht="54.75" customHeight="1">
      <c r="B39" s="159" t="s">
        <v>652</v>
      </c>
      <c r="C39" s="156" t="s">
        <v>772</v>
      </c>
      <c r="D39" s="377" t="s">
        <v>773</v>
      </c>
      <c r="E39" s="378"/>
    </row>
    <row r="40" spans="2:5" ht="69.75" customHeight="1">
      <c r="B40" s="159" t="s">
        <v>652</v>
      </c>
      <c r="C40" s="156" t="s">
        <v>774</v>
      </c>
      <c r="D40" s="389" t="s">
        <v>775</v>
      </c>
      <c r="E40" s="390"/>
    </row>
    <row r="41" spans="2:5" ht="65.25" customHeight="1">
      <c r="B41" s="159" t="s">
        <v>652</v>
      </c>
      <c r="C41" s="156" t="s">
        <v>776</v>
      </c>
      <c r="D41" s="389" t="s">
        <v>777</v>
      </c>
      <c r="E41" s="390"/>
    </row>
    <row r="42" spans="2:5" ht="50.25" customHeight="1">
      <c r="B42" s="159" t="s">
        <v>652</v>
      </c>
      <c r="C42" s="156" t="s">
        <v>778</v>
      </c>
      <c r="D42" s="393" t="s">
        <v>779</v>
      </c>
      <c r="E42" s="394"/>
    </row>
    <row r="43" spans="2:5" ht="46.5" customHeight="1">
      <c r="B43" s="159" t="s">
        <v>652</v>
      </c>
      <c r="C43" s="156" t="s">
        <v>780</v>
      </c>
      <c r="D43" s="393" t="s">
        <v>781</v>
      </c>
      <c r="E43" s="394"/>
    </row>
    <row r="44" spans="2:5" ht="36.75" customHeight="1">
      <c r="B44" s="159" t="s">
        <v>652</v>
      </c>
      <c r="C44" s="156" t="s">
        <v>782</v>
      </c>
      <c r="D44" s="393" t="s">
        <v>783</v>
      </c>
      <c r="E44" s="394"/>
    </row>
    <row r="45" spans="2:5" ht="51.75" customHeight="1">
      <c r="B45" s="159" t="s">
        <v>652</v>
      </c>
      <c r="C45" s="156" t="s">
        <v>560</v>
      </c>
      <c r="D45" s="377" t="s">
        <v>784</v>
      </c>
      <c r="E45" s="378"/>
    </row>
    <row r="46" spans="2:5" ht="51.75" customHeight="1">
      <c r="B46" s="159" t="s">
        <v>652</v>
      </c>
      <c r="C46" s="156" t="s">
        <v>785</v>
      </c>
      <c r="D46" s="393" t="s">
        <v>786</v>
      </c>
      <c r="E46" s="394"/>
    </row>
    <row r="47" spans="2:5" ht="35.25" customHeight="1">
      <c r="B47" s="159" t="s">
        <v>652</v>
      </c>
      <c r="C47" s="156" t="s">
        <v>787</v>
      </c>
      <c r="D47" s="377" t="s">
        <v>788</v>
      </c>
      <c r="E47" s="378"/>
    </row>
    <row r="48" spans="2:5" ht="63" customHeight="1">
      <c r="B48" s="159" t="s">
        <v>652</v>
      </c>
      <c r="C48" s="156" t="s">
        <v>789</v>
      </c>
      <c r="D48" s="391" t="s">
        <v>790</v>
      </c>
      <c r="E48" s="392"/>
    </row>
    <row r="49" spans="2:5" ht="51" customHeight="1">
      <c r="B49" s="159" t="s">
        <v>652</v>
      </c>
      <c r="C49" s="156" t="s">
        <v>791</v>
      </c>
      <c r="D49" s="377" t="s">
        <v>792</v>
      </c>
      <c r="E49" s="378"/>
    </row>
    <row r="50" spans="2:5" ht="34.5" customHeight="1">
      <c r="B50" s="159" t="s">
        <v>652</v>
      </c>
      <c r="C50" s="156" t="s">
        <v>793</v>
      </c>
      <c r="D50" s="393" t="s">
        <v>794</v>
      </c>
      <c r="E50" s="394"/>
    </row>
    <row r="51" spans="2:5" ht="33.75" customHeight="1">
      <c r="B51" s="159" t="s">
        <v>652</v>
      </c>
      <c r="C51" s="156" t="s">
        <v>795</v>
      </c>
      <c r="D51" s="393" t="s">
        <v>796</v>
      </c>
      <c r="E51" s="394"/>
    </row>
    <row r="52" spans="2:5" ht="48" customHeight="1">
      <c r="B52" s="159" t="s">
        <v>652</v>
      </c>
      <c r="C52" s="156" t="s">
        <v>567</v>
      </c>
      <c r="D52" s="393" t="s">
        <v>568</v>
      </c>
      <c r="E52" s="394"/>
    </row>
    <row r="53" spans="2:5" ht="48" customHeight="1">
      <c r="B53" s="159" t="s">
        <v>652</v>
      </c>
      <c r="C53" s="156" t="s">
        <v>721</v>
      </c>
      <c r="D53" s="393" t="s">
        <v>720</v>
      </c>
      <c r="E53" s="394"/>
    </row>
    <row r="54" spans="2:5" ht="33" customHeight="1">
      <c r="B54" s="159" t="s">
        <v>652</v>
      </c>
      <c r="C54" s="156" t="s">
        <v>797</v>
      </c>
      <c r="D54" s="393" t="s">
        <v>798</v>
      </c>
      <c r="E54" s="394"/>
    </row>
    <row r="55" spans="2:5" ht="51.75" customHeight="1">
      <c r="B55" s="159" t="s">
        <v>652</v>
      </c>
      <c r="C55" s="156" t="s">
        <v>799</v>
      </c>
      <c r="D55" s="393" t="s">
        <v>800</v>
      </c>
      <c r="E55" s="394"/>
    </row>
    <row r="56" spans="2:5" ht="53.25" customHeight="1">
      <c r="B56" s="159" t="s">
        <v>652</v>
      </c>
      <c r="C56" s="156" t="s">
        <v>583</v>
      </c>
      <c r="D56" s="393" t="s">
        <v>584</v>
      </c>
      <c r="E56" s="394"/>
    </row>
    <row r="57" spans="2:5" ht="33" customHeight="1">
      <c r="B57" s="161" t="s">
        <v>652</v>
      </c>
      <c r="C57" s="162" t="s">
        <v>801</v>
      </c>
      <c r="D57" s="395" t="s">
        <v>588</v>
      </c>
      <c r="E57" s="396"/>
    </row>
    <row r="58" spans="2:5" ht="48" customHeight="1">
      <c r="B58" s="159" t="s">
        <v>652</v>
      </c>
      <c r="C58" s="156" t="s">
        <v>802</v>
      </c>
      <c r="D58" s="393" t="s">
        <v>803</v>
      </c>
      <c r="E58" s="394"/>
    </row>
    <row r="59" spans="2:5" ht="35.25" customHeight="1">
      <c r="B59" s="159" t="s">
        <v>652</v>
      </c>
      <c r="C59" s="156" t="s">
        <v>804</v>
      </c>
      <c r="D59" s="393" t="s">
        <v>805</v>
      </c>
      <c r="E59" s="394"/>
    </row>
    <row r="60" spans="2:5" ht="69" customHeight="1">
      <c r="B60" s="159" t="s">
        <v>652</v>
      </c>
      <c r="C60" s="156" t="s">
        <v>806</v>
      </c>
      <c r="D60" s="393" t="s">
        <v>807</v>
      </c>
      <c r="E60" s="394"/>
    </row>
    <row r="61" spans="2:5" ht="52.5" customHeight="1">
      <c r="B61" s="159" t="s">
        <v>652</v>
      </c>
      <c r="C61" s="156" t="s">
        <v>808</v>
      </c>
      <c r="D61" s="393" t="s">
        <v>809</v>
      </c>
      <c r="E61" s="394"/>
    </row>
    <row r="62" spans="2:5" ht="30.75" customHeight="1">
      <c r="B62" s="159" t="s">
        <v>652</v>
      </c>
      <c r="C62" s="156" t="s">
        <v>593</v>
      </c>
      <c r="D62" s="393" t="s">
        <v>594</v>
      </c>
      <c r="E62" s="394"/>
    </row>
    <row r="63" spans="2:5" ht="22.5" customHeight="1">
      <c r="B63" s="159" t="s">
        <v>652</v>
      </c>
      <c r="C63" s="156" t="s">
        <v>810</v>
      </c>
      <c r="D63" s="393" t="s">
        <v>811</v>
      </c>
      <c r="E63" s="394"/>
    </row>
    <row r="64" spans="2:5" ht="19.5" customHeight="1">
      <c r="B64" s="159" t="s">
        <v>652</v>
      </c>
      <c r="C64" s="156" t="s">
        <v>812</v>
      </c>
      <c r="D64" s="393" t="s">
        <v>600</v>
      </c>
      <c r="E64" s="394"/>
    </row>
    <row r="65" spans="2:5" ht="21" customHeight="1">
      <c r="B65" s="159" t="s">
        <v>652</v>
      </c>
      <c r="C65" s="156" t="s">
        <v>1152</v>
      </c>
      <c r="D65" s="393" t="s">
        <v>813</v>
      </c>
      <c r="E65" s="394"/>
    </row>
    <row r="66" spans="2:5" ht="48.75" customHeight="1">
      <c r="B66" s="159" t="s">
        <v>652</v>
      </c>
      <c r="C66" s="156" t="s">
        <v>972</v>
      </c>
      <c r="D66" s="393" t="s">
        <v>814</v>
      </c>
      <c r="E66" s="394"/>
    </row>
    <row r="67" spans="2:5" ht="22.5" customHeight="1">
      <c r="B67" s="157" t="s">
        <v>654</v>
      </c>
      <c r="C67" s="163"/>
      <c r="D67" s="387" t="s">
        <v>815</v>
      </c>
      <c r="E67" s="388"/>
    </row>
    <row r="68" spans="2:5" ht="18.75" customHeight="1">
      <c r="B68" s="157" t="s">
        <v>655</v>
      </c>
      <c r="C68" s="163"/>
      <c r="D68" s="387" t="s">
        <v>816</v>
      </c>
      <c r="E68" s="388"/>
    </row>
    <row r="69" spans="2:5" ht="21" customHeight="1">
      <c r="B69" s="157" t="s">
        <v>656</v>
      </c>
      <c r="C69" s="163"/>
      <c r="D69" s="387" t="s">
        <v>657</v>
      </c>
      <c r="E69" s="388"/>
    </row>
    <row r="70" spans="2:5" ht="18" customHeight="1">
      <c r="B70" s="157" t="s">
        <v>658</v>
      </c>
      <c r="C70" s="156"/>
      <c r="D70" s="387" t="s">
        <v>659</v>
      </c>
      <c r="E70" s="388"/>
    </row>
    <row r="71" spans="2:5" ht="20.25" customHeight="1">
      <c r="B71" s="159" t="s">
        <v>658</v>
      </c>
      <c r="C71" s="156" t="s">
        <v>817</v>
      </c>
      <c r="D71" s="389" t="s">
        <v>818</v>
      </c>
      <c r="E71" s="390"/>
    </row>
    <row r="72" spans="2:5" ht="18" customHeight="1">
      <c r="B72" s="159" t="s">
        <v>658</v>
      </c>
      <c r="C72" s="156" t="s">
        <v>810</v>
      </c>
      <c r="D72" s="393" t="s">
        <v>811</v>
      </c>
      <c r="E72" s="394"/>
    </row>
    <row r="73" spans="2:5" ht="19.5" customHeight="1">
      <c r="B73" s="159" t="s">
        <v>658</v>
      </c>
      <c r="C73" s="160" t="s">
        <v>599</v>
      </c>
      <c r="D73" s="393" t="s">
        <v>600</v>
      </c>
      <c r="E73" s="394"/>
    </row>
    <row r="74" spans="2:5" ht="17.25" customHeight="1">
      <c r="B74" s="159" t="s">
        <v>658</v>
      </c>
      <c r="C74" s="156" t="s">
        <v>601</v>
      </c>
      <c r="D74" s="389" t="s">
        <v>819</v>
      </c>
      <c r="E74" s="390"/>
    </row>
    <row r="75" spans="2:5" ht="15.75" customHeight="1">
      <c r="B75" s="157" t="s">
        <v>660</v>
      </c>
      <c r="C75" s="163"/>
      <c r="D75" s="387" t="s">
        <v>661</v>
      </c>
      <c r="E75" s="388"/>
    </row>
    <row r="76" spans="2:5" ht="30" customHeight="1" thickBot="1">
      <c r="B76" s="164" t="s">
        <v>662</v>
      </c>
      <c r="C76" s="165"/>
      <c r="D76" s="397" t="s">
        <v>663</v>
      </c>
      <c r="E76" s="398"/>
    </row>
    <row r="77" ht="38.25" customHeight="1"/>
    <row r="78" spans="2:5" ht="49.5" customHeight="1">
      <c r="B78" s="376" t="s">
        <v>820</v>
      </c>
      <c r="C78" s="376"/>
      <c r="D78" s="376"/>
      <c r="E78" s="376"/>
    </row>
    <row r="79" spans="2:5" ht="63.75" customHeight="1">
      <c r="B79" s="376"/>
      <c r="C79" s="376"/>
      <c r="D79" s="376"/>
      <c r="E79" s="376"/>
    </row>
    <row r="80" spans="2:5" ht="65.25" customHeight="1">
      <c r="B80" s="376"/>
      <c r="C80" s="376"/>
      <c r="D80" s="376"/>
      <c r="E80" s="376"/>
    </row>
  </sheetData>
  <sheetProtection/>
  <mergeCells count="75">
    <mergeCell ref="D76:E76"/>
    <mergeCell ref="D67:E67"/>
    <mergeCell ref="D68:E68"/>
    <mergeCell ref="D69:E69"/>
    <mergeCell ref="D70:E70"/>
    <mergeCell ref="D71:E71"/>
    <mergeCell ref="D75:E75"/>
    <mergeCell ref="D72:E72"/>
    <mergeCell ref="D73:E73"/>
    <mergeCell ref="D74:E74"/>
    <mergeCell ref="D66:E66"/>
    <mergeCell ref="D56:E56"/>
    <mergeCell ref="D57:E57"/>
    <mergeCell ref="D58:E58"/>
    <mergeCell ref="D59:E59"/>
    <mergeCell ref="D60:E60"/>
    <mergeCell ref="D61:E61"/>
    <mergeCell ref="D62:E62"/>
    <mergeCell ref="D63:E63"/>
    <mergeCell ref="D64:E64"/>
    <mergeCell ref="D51:E51"/>
    <mergeCell ref="D52:E52"/>
    <mergeCell ref="D53:E53"/>
    <mergeCell ref="D65:E65"/>
    <mergeCell ref="D54:E54"/>
    <mergeCell ref="D43:E43"/>
    <mergeCell ref="D55:E55"/>
    <mergeCell ref="D44:E44"/>
    <mergeCell ref="D45:E45"/>
    <mergeCell ref="D46:E46"/>
    <mergeCell ref="D47:E47"/>
    <mergeCell ref="D48:E48"/>
    <mergeCell ref="D49:E49"/>
    <mergeCell ref="D50:E50"/>
    <mergeCell ref="D37:E37"/>
    <mergeCell ref="D38:E38"/>
    <mergeCell ref="D39:E39"/>
    <mergeCell ref="D40:E40"/>
    <mergeCell ref="D41:E41"/>
    <mergeCell ref="D42:E42"/>
    <mergeCell ref="D33:E33"/>
    <mergeCell ref="D34:E34"/>
    <mergeCell ref="D35:E35"/>
    <mergeCell ref="D36:E36"/>
    <mergeCell ref="D26:E26"/>
    <mergeCell ref="D27:E27"/>
    <mergeCell ref="D30:E30"/>
    <mergeCell ref="D31:E31"/>
    <mergeCell ref="D32:E32"/>
    <mergeCell ref="D12:E12"/>
    <mergeCell ref="D29:E29"/>
    <mergeCell ref="D14:E14"/>
    <mergeCell ref="D21:E21"/>
    <mergeCell ref="D22:E22"/>
    <mergeCell ref="D23:E23"/>
    <mergeCell ref="D20:E20"/>
    <mergeCell ref="D28:E28"/>
    <mergeCell ref="D24:E24"/>
    <mergeCell ref="D25:E25"/>
    <mergeCell ref="D15:E15"/>
    <mergeCell ref="D13:E13"/>
    <mergeCell ref="D17:E17"/>
    <mergeCell ref="D18:E18"/>
    <mergeCell ref="D16:E16"/>
    <mergeCell ref="D19:E19"/>
    <mergeCell ref="B78:E78"/>
    <mergeCell ref="B79:E79"/>
    <mergeCell ref="B80:E80"/>
    <mergeCell ref="D11:E11"/>
    <mergeCell ref="B4:E4"/>
    <mergeCell ref="B6:C6"/>
    <mergeCell ref="D6:E7"/>
    <mergeCell ref="D8:E8"/>
    <mergeCell ref="D9:E9"/>
    <mergeCell ref="D10:E10"/>
  </mergeCells>
  <printOptions/>
  <pageMargins left="0.7" right="0.7" top="0.75" bottom="0.75" header="0.3" footer="0.3"/>
  <pageSetup horizontalDpi="600" verticalDpi="600" orientation="portrait" paperSize="9" scale="61" r:id="rId1"/>
</worksheet>
</file>

<file path=xl/worksheets/sheet10.xml><?xml version="1.0" encoding="utf-8"?>
<worksheet xmlns="http://schemas.openxmlformats.org/spreadsheetml/2006/main" xmlns:r="http://schemas.openxmlformats.org/officeDocument/2006/relationships">
  <dimension ref="B1:G13"/>
  <sheetViews>
    <sheetView view="pageBreakPreview" zoomScale="60" zoomScalePageLayoutView="0" workbookViewId="0" topLeftCell="A1">
      <selection activeCell="E11" sqref="E11"/>
    </sheetView>
  </sheetViews>
  <sheetFormatPr defaultColWidth="8.7109375" defaultRowHeight="12.75"/>
  <cols>
    <col min="1" max="1" width="5.8515625" style="208" customWidth="1"/>
    <col min="2" max="2" width="6.00390625" style="210" customWidth="1"/>
    <col min="3" max="3" width="40.140625" style="210" customWidth="1"/>
    <col min="4" max="4" width="28.57421875" style="210" customWidth="1"/>
    <col min="5" max="5" width="17.421875" style="210" customWidth="1"/>
    <col min="6" max="6" width="16.140625" style="208" customWidth="1"/>
    <col min="7" max="7" width="17.7109375" style="208" customWidth="1"/>
    <col min="8" max="16384" width="8.7109375" style="208" customWidth="1"/>
  </cols>
  <sheetData>
    <row r="1" spans="4:5" ht="18.75">
      <c r="D1" s="425"/>
      <c r="E1" s="425"/>
    </row>
    <row r="2" spans="4:7" ht="120.75" customHeight="1">
      <c r="D2" s="223"/>
      <c r="E2" s="426" t="s">
        <v>962</v>
      </c>
      <c r="F2" s="426"/>
      <c r="G2" s="426"/>
    </row>
    <row r="4" spans="2:7" ht="39" customHeight="1">
      <c r="B4" s="427" t="s">
        <v>879</v>
      </c>
      <c r="C4" s="427"/>
      <c r="D4" s="427"/>
      <c r="E4" s="427"/>
      <c r="F4" s="427"/>
      <c r="G4" s="427"/>
    </row>
    <row r="6" spans="5:7" ht="19.5" thickBot="1">
      <c r="E6" s="224"/>
      <c r="G6" s="224" t="s">
        <v>880</v>
      </c>
    </row>
    <row r="7" spans="2:7" ht="36.75" customHeight="1">
      <c r="B7" s="225" t="s">
        <v>852</v>
      </c>
      <c r="C7" s="428" t="s">
        <v>881</v>
      </c>
      <c r="D7" s="428"/>
      <c r="E7" s="226" t="s">
        <v>963</v>
      </c>
      <c r="F7" s="227" t="s">
        <v>964</v>
      </c>
      <c r="G7" s="227" t="s">
        <v>965</v>
      </c>
    </row>
    <row r="8" spans="2:7" ht="18.75" customHeight="1">
      <c r="B8" s="228" t="s">
        <v>856</v>
      </c>
      <c r="C8" s="424" t="s">
        <v>882</v>
      </c>
      <c r="D8" s="424"/>
      <c r="E8" s="229">
        <v>0</v>
      </c>
      <c r="F8" s="229">
        <v>0</v>
      </c>
      <c r="G8" s="230">
        <v>0</v>
      </c>
    </row>
    <row r="9" spans="2:7" ht="57" customHeight="1">
      <c r="B9" s="228" t="s">
        <v>858</v>
      </c>
      <c r="C9" s="424" t="s">
        <v>883</v>
      </c>
      <c r="D9" s="424"/>
      <c r="E9" s="229">
        <v>0</v>
      </c>
      <c r="F9" s="229">
        <v>0</v>
      </c>
      <c r="G9" s="230">
        <v>0</v>
      </c>
    </row>
    <row r="10" spans="2:7" ht="36.75" customHeight="1">
      <c r="B10" s="228" t="s">
        <v>860</v>
      </c>
      <c r="C10" s="424" t="s">
        <v>884</v>
      </c>
      <c r="D10" s="424"/>
      <c r="E10" s="229">
        <v>0</v>
      </c>
      <c r="F10" s="229">
        <v>0</v>
      </c>
      <c r="G10" s="230">
        <v>0</v>
      </c>
    </row>
    <row r="11" spans="2:7" ht="22.5" customHeight="1">
      <c r="B11" s="228" t="s">
        <v>885</v>
      </c>
      <c r="C11" s="424" t="s">
        <v>886</v>
      </c>
      <c r="D11" s="424"/>
      <c r="E11" s="229">
        <v>0</v>
      </c>
      <c r="F11" s="229">
        <v>0</v>
      </c>
      <c r="G11" s="230">
        <v>0</v>
      </c>
    </row>
    <row r="12" spans="2:7" ht="27.75" customHeight="1">
      <c r="B12" s="199" t="s">
        <v>887</v>
      </c>
      <c r="C12" s="422" t="s">
        <v>888</v>
      </c>
      <c r="D12" s="422"/>
      <c r="E12" s="229">
        <v>0</v>
      </c>
      <c r="F12" s="229">
        <v>0</v>
      </c>
      <c r="G12" s="230">
        <v>0</v>
      </c>
    </row>
    <row r="13" spans="2:7" ht="36" customHeight="1" thickBot="1">
      <c r="B13" s="231"/>
      <c r="C13" s="423" t="s">
        <v>889</v>
      </c>
      <c r="D13" s="423"/>
      <c r="E13" s="232">
        <v>0</v>
      </c>
      <c r="F13" s="232">
        <v>0</v>
      </c>
      <c r="G13" s="233">
        <v>0</v>
      </c>
    </row>
  </sheetData>
  <sheetProtection/>
  <mergeCells count="10">
    <mergeCell ref="C12:D12"/>
    <mergeCell ref="C13:D13"/>
    <mergeCell ref="C8:D8"/>
    <mergeCell ref="C9:D9"/>
    <mergeCell ref="D1:E1"/>
    <mergeCell ref="E2:G2"/>
    <mergeCell ref="B4:G4"/>
    <mergeCell ref="C7:D7"/>
    <mergeCell ref="C10:D10"/>
    <mergeCell ref="C11:D11"/>
  </mergeCells>
  <printOptions/>
  <pageMargins left="0.7" right="0.7" top="0.75" bottom="0.75" header="0.3" footer="0.3"/>
  <pageSetup horizontalDpi="600" verticalDpi="600" orientation="portrait" paperSize="9" scale="67" r:id="rId1"/>
</worksheet>
</file>

<file path=xl/worksheets/sheet11.xml><?xml version="1.0" encoding="utf-8"?>
<worksheet xmlns="http://schemas.openxmlformats.org/spreadsheetml/2006/main" xmlns:r="http://schemas.openxmlformats.org/officeDocument/2006/relationships">
  <dimension ref="A1:E24"/>
  <sheetViews>
    <sheetView view="pageBreakPreview" zoomScale="60" zoomScalePageLayoutView="0" workbookViewId="0" topLeftCell="A1">
      <selection activeCell="S27" sqref="S27:S28"/>
    </sheetView>
  </sheetViews>
  <sheetFormatPr defaultColWidth="8.7109375" defaultRowHeight="12.75"/>
  <cols>
    <col min="1" max="1" width="8.8515625" style="208" customWidth="1"/>
    <col min="2" max="2" width="37.140625" style="208" customWidth="1"/>
    <col min="3" max="3" width="20.57421875" style="208" customWidth="1"/>
    <col min="4" max="4" width="19.7109375" style="208" customWidth="1"/>
    <col min="5" max="5" width="20.8515625" style="208" customWidth="1"/>
    <col min="6" max="16384" width="8.7109375" style="208" customWidth="1"/>
  </cols>
  <sheetData>
    <row r="1" spans="1:5" ht="98.25" customHeight="1">
      <c r="A1" s="224"/>
      <c r="B1" s="234"/>
      <c r="C1" s="429" t="s">
        <v>966</v>
      </c>
      <c r="D1" s="429"/>
      <c r="E1" s="429"/>
    </row>
    <row r="2" ht="15" customHeight="1">
      <c r="A2" s="224"/>
    </row>
    <row r="3" spans="1:5" ht="158.25" customHeight="1">
      <c r="A3" s="430" t="s">
        <v>890</v>
      </c>
      <c r="B3" s="430"/>
      <c r="C3" s="430"/>
      <c r="D3" s="430"/>
      <c r="E3" s="430"/>
    </row>
    <row r="4" ht="19.5" thickBot="1">
      <c r="A4" s="235"/>
    </row>
    <row r="5" spans="1:5" ht="55.5" customHeight="1">
      <c r="A5" s="236" t="s">
        <v>852</v>
      </c>
      <c r="B5" s="237" t="s">
        <v>891</v>
      </c>
      <c r="C5" s="237" t="s">
        <v>428</v>
      </c>
      <c r="D5" s="237" t="s">
        <v>444</v>
      </c>
      <c r="E5" s="238" t="s">
        <v>910</v>
      </c>
    </row>
    <row r="6" spans="1:5" ht="15">
      <c r="A6" s="239">
        <v>1</v>
      </c>
      <c r="B6" s="240">
        <v>2</v>
      </c>
      <c r="C6" s="240">
        <v>3</v>
      </c>
      <c r="D6" s="240">
        <v>3</v>
      </c>
      <c r="E6" s="241">
        <v>3</v>
      </c>
    </row>
    <row r="7" spans="1:5" ht="18.75">
      <c r="A7" s="242"/>
      <c r="B7" s="243" t="s">
        <v>892</v>
      </c>
      <c r="C7" s="244">
        <f>SUM(C8:C24)</f>
        <v>23304428.44</v>
      </c>
      <c r="D7" s="244">
        <f>SUM(D8:D24)</f>
        <v>20148061</v>
      </c>
      <c r="E7" s="245">
        <f>SUM(E8:E24)</f>
        <v>18742383</v>
      </c>
    </row>
    <row r="8" spans="1:5" ht="18.75">
      <c r="A8" s="246">
        <v>1</v>
      </c>
      <c r="B8" s="247" t="s">
        <v>893</v>
      </c>
      <c r="C8" s="248">
        <v>1253389</v>
      </c>
      <c r="D8" s="248">
        <v>1077914</v>
      </c>
      <c r="E8" s="249">
        <v>1002711</v>
      </c>
    </row>
    <row r="9" spans="1:5" ht="18.75">
      <c r="A9" s="246">
        <f aca="true" t="shared" si="0" ref="A9:A24">A8+1</f>
        <v>2</v>
      </c>
      <c r="B9" s="247" t="s">
        <v>894</v>
      </c>
      <c r="C9" s="248">
        <v>564593</v>
      </c>
      <c r="D9" s="248">
        <v>485550</v>
      </c>
      <c r="E9" s="249">
        <v>451675</v>
      </c>
    </row>
    <row r="10" spans="1:5" ht="18.75">
      <c r="A10" s="246">
        <f t="shared" si="0"/>
        <v>3</v>
      </c>
      <c r="B10" s="247" t="s">
        <v>895</v>
      </c>
      <c r="C10" s="248">
        <v>510610</v>
      </c>
      <c r="D10" s="248">
        <v>439124</v>
      </c>
      <c r="E10" s="249">
        <v>408488</v>
      </c>
    </row>
    <row r="11" spans="1:5" ht="18.75">
      <c r="A11" s="246">
        <f t="shared" si="0"/>
        <v>4</v>
      </c>
      <c r="B11" s="247" t="s">
        <v>896</v>
      </c>
      <c r="C11" s="250">
        <v>1881301</v>
      </c>
      <c r="D11" s="250">
        <v>1617919</v>
      </c>
      <c r="E11" s="249">
        <v>1505041</v>
      </c>
    </row>
    <row r="12" spans="1:5" ht="18.75">
      <c r="A12" s="246">
        <f t="shared" si="0"/>
        <v>5</v>
      </c>
      <c r="B12" s="247" t="s">
        <v>897</v>
      </c>
      <c r="C12" s="250">
        <v>1300878</v>
      </c>
      <c r="D12" s="250">
        <v>1118755</v>
      </c>
      <c r="E12" s="249">
        <v>1040702</v>
      </c>
    </row>
    <row r="13" spans="1:5" ht="18.75">
      <c r="A13" s="246">
        <f t="shared" si="0"/>
        <v>6</v>
      </c>
      <c r="B13" s="247" t="s">
        <v>898</v>
      </c>
      <c r="C13" s="250">
        <v>4275241</v>
      </c>
      <c r="D13" s="250">
        <v>3676707</v>
      </c>
      <c r="E13" s="249">
        <v>3420193</v>
      </c>
    </row>
    <row r="14" spans="1:5" ht="18.75">
      <c r="A14" s="246">
        <f t="shared" si="0"/>
        <v>7</v>
      </c>
      <c r="B14" s="247" t="s">
        <v>899</v>
      </c>
      <c r="C14" s="250">
        <v>1411280</v>
      </c>
      <c r="D14" s="250">
        <v>1213701</v>
      </c>
      <c r="E14" s="249">
        <v>1129024</v>
      </c>
    </row>
    <row r="15" spans="1:5" ht="18.75">
      <c r="A15" s="246">
        <f t="shared" si="0"/>
        <v>8</v>
      </c>
      <c r="B15" s="247" t="s">
        <v>900</v>
      </c>
      <c r="C15" s="250">
        <v>1474193</v>
      </c>
      <c r="D15" s="250">
        <v>1267806</v>
      </c>
      <c r="E15" s="249">
        <v>1179354</v>
      </c>
    </row>
    <row r="16" spans="1:5" ht="18.75">
      <c r="A16" s="246">
        <f t="shared" si="0"/>
        <v>9</v>
      </c>
      <c r="B16" s="247" t="s">
        <v>901</v>
      </c>
      <c r="C16" s="250">
        <v>1328884</v>
      </c>
      <c r="D16" s="250">
        <v>1142840</v>
      </c>
      <c r="E16" s="249">
        <v>1063107</v>
      </c>
    </row>
    <row r="17" spans="1:5" ht="18.75">
      <c r="A17" s="246">
        <f t="shared" si="0"/>
        <v>10</v>
      </c>
      <c r="B17" s="247" t="s">
        <v>902</v>
      </c>
      <c r="C17" s="250">
        <v>1452275</v>
      </c>
      <c r="D17" s="250">
        <v>1248956</v>
      </c>
      <c r="E17" s="249">
        <v>1161820</v>
      </c>
    </row>
    <row r="18" spans="1:5" ht="18.75">
      <c r="A18" s="246">
        <f t="shared" si="0"/>
        <v>11</v>
      </c>
      <c r="B18" s="247" t="s">
        <v>903</v>
      </c>
      <c r="C18" s="250">
        <v>336483</v>
      </c>
      <c r="D18" s="250">
        <v>289375</v>
      </c>
      <c r="E18" s="249">
        <v>269186</v>
      </c>
    </row>
    <row r="19" spans="1:5" ht="18.75">
      <c r="A19" s="246">
        <f t="shared" si="0"/>
        <v>12</v>
      </c>
      <c r="B19" s="247" t="s">
        <v>904</v>
      </c>
      <c r="C19" s="250">
        <v>840598</v>
      </c>
      <c r="D19" s="250">
        <v>722915</v>
      </c>
      <c r="E19" s="249">
        <v>672479</v>
      </c>
    </row>
    <row r="20" spans="1:5" ht="18.75">
      <c r="A20" s="246">
        <f t="shared" si="0"/>
        <v>13</v>
      </c>
      <c r="B20" s="247" t="s">
        <v>905</v>
      </c>
      <c r="C20" s="250">
        <v>1585615.59</v>
      </c>
      <c r="D20" s="250">
        <v>1399753</v>
      </c>
      <c r="E20" s="249">
        <v>1302096</v>
      </c>
    </row>
    <row r="21" spans="1:5" ht="18.75">
      <c r="A21" s="246">
        <f t="shared" si="0"/>
        <v>14</v>
      </c>
      <c r="B21" s="247" t="s">
        <v>906</v>
      </c>
      <c r="C21" s="248">
        <v>854399</v>
      </c>
      <c r="D21" s="248">
        <v>734783</v>
      </c>
      <c r="E21" s="249">
        <v>683519</v>
      </c>
    </row>
    <row r="22" spans="1:5" ht="18.75">
      <c r="A22" s="246">
        <f t="shared" si="0"/>
        <v>15</v>
      </c>
      <c r="B22" s="247" t="s">
        <v>907</v>
      </c>
      <c r="C22" s="248">
        <v>1311025</v>
      </c>
      <c r="D22" s="248">
        <v>1127482</v>
      </c>
      <c r="E22" s="249">
        <v>1048820</v>
      </c>
    </row>
    <row r="23" spans="1:5" ht="18.75">
      <c r="A23" s="246">
        <f t="shared" si="0"/>
        <v>16</v>
      </c>
      <c r="B23" s="247" t="s">
        <v>908</v>
      </c>
      <c r="C23" s="248">
        <v>555700.85</v>
      </c>
      <c r="D23" s="248">
        <v>548033</v>
      </c>
      <c r="E23" s="249">
        <v>509798</v>
      </c>
    </row>
    <row r="24" spans="1:5" ht="19.5" thickBot="1">
      <c r="A24" s="251">
        <f t="shared" si="0"/>
        <v>17</v>
      </c>
      <c r="B24" s="252" t="s">
        <v>909</v>
      </c>
      <c r="C24" s="253">
        <v>2367963</v>
      </c>
      <c r="D24" s="253">
        <v>2036448</v>
      </c>
      <c r="E24" s="254">
        <v>1894370</v>
      </c>
    </row>
  </sheetData>
  <sheetProtection/>
  <mergeCells count="2">
    <mergeCell ref="C1:E1"/>
    <mergeCell ref="A3:E3"/>
  </mergeCells>
  <printOptions/>
  <pageMargins left="0.7" right="0.7" top="0.75" bottom="0.75" header="0.3" footer="0.3"/>
  <pageSetup horizontalDpi="600" verticalDpi="600" orientation="portrait" paperSize="9" scale="70" r:id="rId1"/>
</worksheet>
</file>

<file path=xl/worksheets/sheet12.xml><?xml version="1.0" encoding="utf-8"?>
<worksheet xmlns="http://schemas.openxmlformats.org/spreadsheetml/2006/main" xmlns:r="http://schemas.openxmlformats.org/officeDocument/2006/relationships">
  <dimension ref="A1:F77"/>
  <sheetViews>
    <sheetView view="pageBreakPreview" zoomScale="60" zoomScalePageLayoutView="0" workbookViewId="0" topLeftCell="A1">
      <selection activeCell="M21" sqref="M21"/>
    </sheetView>
  </sheetViews>
  <sheetFormatPr defaultColWidth="8.7109375" defaultRowHeight="12.75"/>
  <cols>
    <col min="1" max="1" width="25.8515625" style="124" customWidth="1"/>
    <col min="2" max="2" width="79.421875" style="145" customWidth="1"/>
    <col min="3" max="3" width="18.7109375" style="146" customWidth="1"/>
    <col min="4" max="4" width="18.421875" style="10" customWidth="1"/>
    <col min="5" max="5" width="16.8515625" style="10" customWidth="1"/>
    <col min="6" max="6" width="15.421875" style="10" bestFit="1" customWidth="1"/>
    <col min="7" max="16384" width="8.7109375" style="10" customWidth="1"/>
  </cols>
  <sheetData>
    <row r="1" spans="2:5" ht="96.75" customHeight="1">
      <c r="B1" s="78"/>
      <c r="C1" s="410" t="s">
        <v>967</v>
      </c>
      <c r="D1" s="410"/>
      <c r="E1" s="410"/>
    </row>
    <row r="2" spans="2:3" ht="15">
      <c r="B2" s="125"/>
      <c r="C2" s="126"/>
    </row>
    <row r="3" spans="1:5" s="17" customFormat="1" ht="54" customHeight="1">
      <c r="A3" s="400" t="s">
        <v>675</v>
      </c>
      <c r="B3" s="400"/>
      <c r="C3" s="400"/>
      <c r="D3" s="400"/>
      <c r="E3" s="400"/>
    </row>
    <row r="4" spans="1:3" s="17" customFormat="1" ht="9" customHeight="1" thickBot="1">
      <c r="A4" s="127"/>
      <c r="B4" s="128"/>
      <c r="C4" s="129"/>
    </row>
    <row r="5" spans="1:5" s="12" customFormat="1" ht="66.75" customHeight="1">
      <c r="A5" s="82" t="s">
        <v>478</v>
      </c>
      <c r="B5" s="130" t="s">
        <v>479</v>
      </c>
      <c r="C5" s="131" t="s">
        <v>718</v>
      </c>
      <c r="D5" s="131" t="s">
        <v>719</v>
      </c>
      <c r="E5" s="132" t="s">
        <v>938</v>
      </c>
    </row>
    <row r="6" spans="1:5" s="17" customFormat="1" ht="15.75">
      <c r="A6" s="133" t="s">
        <v>601</v>
      </c>
      <c r="B6" s="134" t="s">
        <v>602</v>
      </c>
      <c r="C6" s="288">
        <f>C7+C78+C81</f>
        <v>744676338.92</v>
      </c>
      <c r="D6" s="288">
        <f>D7</f>
        <v>435982713</v>
      </c>
      <c r="E6" s="289">
        <f>E7</f>
        <v>405999384</v>
      </c>
    </row>
    <row r="7" spans="1:5" s="17" customFormat="1" ht="31.5">
      <c r="A7" s="133" t="s">
        <v>603</v>
      </c>
      <c r="B7" s="134" t="s">
        <v>604</v>
      </c>
      <c r="C7" s="288">
        <f>C8+C15+C40+C71</f>
        <v>744676338.92</v>
      </c>
      <c r="D7" s="288">
        <f>D8+D15+D40+D71</f>
        <v>435982713</v>
      </c>
      <c r="E7" s="289">
        <f>E8+E40+E71</f>
        <v>405999384</v>
      </c>
    </row>
    <row r="8" spans="1:5" s="17" customFormat="1" ht="15.75">
      <c r="A8" s="139" t="s">
        <v>973</v>
      </c>
      <c r="B8" s="136" t="s">
        <v>605</v>
      </c>
      <c r="C8" s="297">
        <f>C9+C11+C13</f>
        <v>11947282</v>
      </c>
      <c r="D8" s="297">
        <f>D11</f>
        <v>524501</v>
      </c>
      <c r="E8" s="298">
        <f>E11</f>
        <v>309739</v>
      </c>
    </row>
    <row r="9" spans="1:5" s="17" customFormat="1" ht="15.75">
      <c r="A9" s="85" t="s">
        <v>1007</v>
      </c>
      <c r="B9" s="138" t="s">
        <v>1008</v>
      </c>
      <c r="C9" s="278">
        <f>C10</f>
        <v>1938503</v>
      </c>
      <c r="D9" s="278">
        <f>D10</f>
        <v>0</v>
      </c>
      <c r="E9" s="294">
        <f>E10</f>
        <v>0</v>
      </c>
    </row>
    <row r="10" spans="1:5" s="17" customFormat="1" ht="15.75">
      <c r="A10" s="85" t="s">
        <v>1009</v>
      </c>
      <c r="B10" s="138" t="s">
        <v>1010</v>
      </c>
      <c r="C10" s="278">
        <v>1938503</v>
      </c>
      <c r="D10" s="297">
        <v>0</v>
      </c>
      <c r="E10" s="298">
        <v>0</v>
      </c>
    </row>
    <row r="11" spans="1:5" s="17" customFormat="1" ht="15.75">
      <c r="A11" s="85" t="s">
        <v>974</v>
      </c>
      <c r="B11" s="138" t="s">
        <v>606</v>
      </c>
      <c r="C11" s="278">
        <f>C12</f>
        <v>1482463</v>
      </c>
      <c r="D11" s="278">
        <f>D12</f>
        <v>524501</v>
      </c>
      <c r="E11" s="294">
        <f>E12</f>
        <v>309739</v>
      </c>
    </row>
    <row r="12" spans="1:5" s="17" customFormat="1" ht="31.5">
      <c r="A12" s="85" t="s">
        <v>975</v>
      </c>
      <c r="B12" s="138" t="s">
        <v>607</v>
      </c>
      <c r="C12" s="279">
        <v>1482463</v>
      </c>
      <c r="D12" s="279">
        <v>524501</v>
      </c>
      <c r="E12" s="287">
        <v>309739</v>
      </c>
    </row>
    <row r="13" spans="1:5" s="17" customFormat="1" ht="31.5">
      <c r="A13" s="85" t="s">
        <v>1011</v>
      </c>
      <c r="B13" s="138" t="s">
        <v>1012</v>
      </c>
      <c r="C13" s="279">
        <f>C14</f>
        <v>8526316</v>
      </c>
      <c r="D13" s="279">
        <f>D14</f>
        <v>0</v>
      </c>
      <c r="E13" s="287">
        <f>E14</f>
        <v>0</v>
      </c>
    </row>
    <row r="14" spans="1:5" s="17" customFormat="1" ht="31.5">
      <c r="A14" s="85" t="s">
        <v>1013</v>
      </c>
      <c r="B14" s="138" t="s">
        <v>1014</v>
      </c>
      <c r="C14" s="279">
        <v>8526316</v>
      </c>
      <c r="D14" s="279">
        <v>0</v>
      </c>
      <c r="E14" s="287">
        <v>0</v>
      </c>
    </row>
    <row r="15" spans="1:5" s="17" customFormat="1" ht="15.75">
      <c r="A15" s="139" t="s">
        <v>976</v>
      </c>
      <c r="B15" s="136" t="s">
        <v>608</v>
      </c>
      <c r="C15" s="299">
        <f>C16+C18+C22+C27+C24</f>
        <v>230878431.47</v>
      </c>
      <c r="D15" s="299">
        <f>D20+D27</f>
        <v>28034950</v>
      </c>
      <c r="E15" s="306">
        <f>E27</f>
        <v>0</v>
      </c>
    </row>
    <row r="16" spans="1:5" s="17" customFormat="1" ht="47.25">
      <c r="A16" s="317" t="s">
        <v>1015</v>
      </c>
      <c r="B16" s="318" t="s">
        <v>1016</v>
      </c>
      <c r="C16" s="279">
        <f>C17</f>
        <v>1625000</v>
      </c>
      <c r="D16" s="279">
        <v>0</v>
      </c>
      <c r="E16" s="287">
        <v>0</v>
      </c>
    </row>
    <row r="17" spans="1:5" s="17" customFormat="1" ht="47.25">
      <c r="A17" s="317" t="s">
        <v>1017</v>
      </c>
      <c r="B17" s="318" t="s">
        <v>1018</v>
      </c>
      <c r="C17" s="279">
        <v>1625000</v>
      </c>
      <c r="D17" s="279">
        <v>0</v>
      </c>
      <c r="E17" s="287">
        <v>0</v>
      </c>
    </row>
    <row r="18" spans="1:5" s="17" customFormat="1" ht="63">
      <c r="A18" s="319" t="s">
        <v>1019</v>
      </c>
      <c r="B18" s="138" t="s">
        <v>1020</v>
      </c>
      <c r="C18" s="279">
        <f>C19</f>
        <v>28207867</v>
      </c>
      <c r="D18" s="279">
        <f>D19</f>
        <v>0</v>
      </c>
      <c r="E18" s="287">
        <f>E19</f>
        <v>0</v>
      </c>
    </row>
    <row r="19" spans="1:5" s="17" customFormat="1" ht="63">
      <c r="A19" s="319" t="s">
        <v>1021</v>
      </c>
      <c r="B19" s="138" t="s">
        <v>1022</v>
      </c>
      <c r="C19" s="279">
        <v>28207867</v>
      </c>
      <c r="D19" s="279">
        <v>0</v>
      </c>
      <c r="E19" s="287">
        <v>0</v>
      </c>
    </row>
    <row r="20" spans="1:5" s="17" customFormat="1" ht="47.25">
      <c r="A20" s="319" t="s">
        <v>1023</v>
      </c>
      <c r="B20" s="138" t="s">
        <v>1024</v>
      </c>
      <c r="C20" s="279">
        <f>C21</f>
        <v>0</v>
      </c>
      <c r="D20" s="279">
        <f>D21</f>
        <v>28034950</v>
      </c>
      <c r="E20" s="287">
        <f>E21</f>
        <v>0</v>
      </c>
    </row>
    <row r="21" spans="1:5" s="17" customFormat="1" ht="63">
      <c r="A21" s="319" t="s">
        <v>1025</v>
      </c>
      <c r="B21" s="138" t="s">
        <v>1026</v>
      </c>
      <c r="C21" s="279">
        <v>0</v>
      </c>
      <c r="D21" s="279">
        <v>28034950</v>
      </c>
      <c r="E21" s="287">
        <v>0</v>
      </c>
    </row>
    <row r="22" spans="1:5" s="17" customFormat="1" ht="31.5">
      <c r="A22" s="319" t="s">
        <v>1027</v>
      </c>
      <c r="B22" s="318" t="s">
        <v>1028</v>
      </c>
      <c r="C22" s="279">
        <f>C23</f>
        <v>2534029</v>
      </c>
      <c r="D22" s="279">
        <v>0</v>
      </c>
      <c r="E22" s="287">
        <v>0</v>
      </c>
    </row>
    <row r="23" spans="1:5" s="17" customFormat="1" ht="31.5">
      <c r="A23" s="317" t="s">
        <v>1029</v>
      </c>
      <c r="B23" s="138" t="s">
        <v>1030</v>
      </c>
      <c r="C23" s="279">
        <v>2534029</v>
      </c>
      <c r="D23" s="279">
        <v>0</v>
      </c>
      <c r="E23" s="287">
        <v>0</v>
      </c>
    </row>
    <row r="24" spans="1:5" s="17" customFormat="1" ht="47.25">
      <c r="A24" s="85" t="s">
        <v>1031</v>
      </c>
      <c r="B24" s="138" t="s">
        <v>1032</v>
      </c>
      <c r="C24" s="279">
        <f>C25+C26</f>
        <v>101559214</v>
      </c>
      <c r="D24" s="279">
        <f>D25+D26</f>
        <v>0</v>
      </c>
      <c r="E24" s="287">
        <f>E25+E26</f>
        <v>0</v>
      </c>
    </row>
    <row r="25" spans="1:5" s="17" customFormat="1" ht="63">
      <c r="A25" s="319" t="s">
        <v>1033</v>
      </c>
      <c r="B25" s="138" t="s">
        <v>1034</v>
      </c>
      <c r="C25" s="279">
        <v>14264589</v>
      </c>
      <c r="D25" s="279">
        <v>0</v>
      </c>
      <c r="E25" s="287">
        <v>0</v>
      </c>
    </row>
    <row r="26" spans="1:5" s="17" customFormat="1" ht="63">
      <c r="A26" s="319" t="s">
        <v>1033</v>
      </c>
      <c r="B26" s="138" t="s">
        <v>1035</v>
      </c>
      <c r="C26" s="279">
        <v>87294625</v>
      </c>
      <c r="D26" s="279">
        <v>0</v>
      </c>
      <c r="E26" s="287">
        <v>0</v>
      </c>
    </row>
    <row r="27" spans="1:5" s="17" customFormat="1" ht="15.75">
      <c r="A27" s="137" t="s">
        <v>977</v>
      </c>
      <c r="B27" s="138" t="s">
        <v>609</v>
      </c>
      <c r="C27" s="279">
        <f aca="true" t="shared" si="0" ref="C27:E28">C28</f>
        <v>96952321.47</v>
      </c>
      <c r="D27" s="279">
        <f t="shared" si="0"/>
        <v>0</v>
      </c>
      <c r="E27" s="287">
        <f t="shared" si="0"/>
        <v>0</v>
      </c>
    </row>
    <row r="28" spans="1:5" s="17" customFormat="1" ht="15.75">
      <c r="A28" s="137" t="s">
        <v>978</v>
      </c>
      <c r="B28" s="138" t="s">
        <v>610</v>
      </c>
      <c r="C28" s="279">
        <f>SUM(C29:C39)</f>
        <v>96952321.47</v>
      </c>
      <c r="D28" s="279">
        <f t="shared" si="0"/>
        <v>0</v>
      </c>
      <c r="E28" s="287">
        <f t="shared" si="0"/>
        <v>0</v>
      </c>
    </row>
    <row r="29" spans="1:5" s="17" customFormat="1" ht="31.5">
      <c r="A29" s="137" t="s">
        <v>978</v>
      </c>
      <c r="B29" s="138" t="s">
        <v>611</v>
      </c>
      <c r="C29" s="279">
        <v>35368282</v>
      </c>
      <c r="D29" s="279">
        <v>0</v>
      </c>
      <c r="E29" s="287">
        <v>0</v>
      </c>
    </row>
    <row r="30" spans="1:5" s="17" customFormat="1" ht="31.5">
      <c r="A30" s="137" t="s">
        <v>978</v>
      </c>
      <c r="B30" s="138" t="s">
        <v>1036</v>
      </c>
      <c r="C30" s="279">
        <v>12720179</v>
      </c>
      <c r="D30" s="279">
        <v>0</v>
      </c>
      <c r="E30" s="287">
        <v>0</v>
      </c>
    </row>
    <row r="31" spans="1:5" s="17" customFormat="1" ht="31.5">
      <c r="A31" s="137" t="s">
        <v>978</v>
      </c>
      <c r="B31" s="138" t="s">
        <v>1037</v>
      </c>
      <c r="C31" s="279">
        <v>3245020</v>
      </c>
      <c r="D31" s="279">
        <v>0</v>
      </c>
      <c r="E31" s="287">
        <v>0</v>
      </c>
    </row>
    <row r="32" spans="1:5" s="17" customFormat="1" ht="47.25">
      <c r="A32" s="137" t="s">
        <v>978</v>
      </c>
      <c r="B32" s="138" t="s">
        <v>1038</v>
      </c>
      <c r="C32" s="279">
        <v>1403505</v>
      </c>
      <c r="D32" s="279">
        <v>0</v>
      </c>
      <c r="E32" s="287">
        <v>0</v>
      </c>
    </row>
    <row r="33" spans="1:5" s="17" customFormat="1" ht="63">
      <c r="A33" s="137" t="s">
        <v>978</v>
      </c>
      <c r="B33" s="138" t="s">
        <v>1039</v>
      </c>
      <c r="C33" s="279">
        <v>2026844</v>
      </c>
      <c r="D33" s="279">
        <v>0</v>
      </c>
      <c r="E33" s="287">
        <v>0</v>
      </c>
    </row>
    <row r="34" spans="1:5" s="17" customFormat="1" ht="78.75">
      <c r="A34" s="137" t="s">
        <v>978</v>
      </c>
      <c r="B34" s="138" t="s">
        <v>1040</v>
      </c>
      <c r="C34" s="279">
        <v>382157</v>
      </c>
      <c r="D34" s="279">
        <v>0</v>
      </c>
      <c r="E34" s="287">
        <v>0</v>
      </c>
    </row>
    <row r="35" spans="1:5" s="17" customFormat="1" ht="47.25">
      <c r="A35" s="137" t="s">
        <v>978</v>
      </c>
      <c r="B35" s="138" t="s">
        <v>1041</v>
      </c>
      <c r="C35" s="279">
        <v>1774282</v>
      </c>
      <c r="D35" s="279">
        <v>0</v>
      </c>
      <c r="E35" s="287">
        <v>0</v>
      </c>
    </row>
    <row r="36" spans="1:5" s="17" customFormat="1" ht="31.5">
      <c r="A36" s="137" t="s">
        <v>978</v>
      </c>
      <c r="B36" s="138" t="s">
        <v>1042</v>
      </c>
      <c r="C36" s="279">
        <v>4690308</v>
      </c>
      <c r="D36" s="279">
        <v>0</v>
      </c>
      <c r="E36" s="287">
        <v>0</v>
      </c>
    </row>
    <row r="37" spans="1:5" s="17" customFormat="1" ht="31.5">
      <c r="A37" s="137" t="s">
        <v>978</v>
      </c>
      <c r="B37" s="138" t="s">
        <v>1043</v>
      </c>
      <c r="C37" s="279">
        <v>564296</v>
      </c>
      <c r="D37" s="279">
        <v>0</v>
      </c>
      <c r="E37" s="287">
        <v>0</v>
      </c>
    </row>
    <row r="38" spans="1:5" s="17" customFormat="1" ht="31.5">
      <c r="A38" s="137" t="s">
        <v>978</v>
      </c>
      <c r="B38" s="138" t="s">
        <v>1044</v>
      </c>
      <c r="C38" s="279">
        <v>19498677</v>
      </c>
      <c r="D38" s="279">
        <v>0</v>
      </c>
      <c r="E38" s="287">
        <v>0</v>
      </c>
    </row>
    <row r="39" spans="1:5" s="17" customFormat="1" ht="78.75">
      <c r="A39" s="320" t="s">
        <v>978</v>
      </c>
      <c r="B39" s="321" t="s">
        <v>1045</v>
      </c>
      <c r="C39" s="279">
        <v>15278771.47</v>
      </c>
      <c r="D39" s="279"/>
      <c r="E39" s="287"/>
    </row>
    <row r="40" spans="1:5" s="17" customFormat="1" ht="15.75">
      <c r="A40" s="139" t="s">
        <v>979</v>
      </c>
      <c r="B40" s="136" t="s">
        <v>612</v>
      </c>
      <c r="C40" s="297">
        <f>C41+C43+C45+C47+C49</f>
        <v>500648731.44</v>
      </c>
      <c r="D40" s="297">
        <f>D41+D43+D47+D49</f>
        <v>407423262</v>
      </c>
      <c r="E40" s="298">
        <f>E41+E43+E47+E49</f>
        <v>405689645</v>
      </c>
    </row>
    <row r="41" spans="1:5" s="17" customFormat="1" ht="47.25">
      <c r="A41" s="85" t="s">
        <v>980</v>
      </c>
      <c r="B41" s="138" t="s">
        <v>613</v>
      </c>
      <c r="C41" s="279">
        <f>C42</f>
        <v>243092</v>
      </c>
      <c r="D41" s="279">
        <f>D42</f>
        <v>243092</v>
      </c>
      <c r="E41" s="287">
        <f>E42</f>
        <v>243092</v>
      </c>
    </row>
    <row r="42" spans="1:5" s="17" customFormat="1" ht="56.25" customHeight="1">
      <c r="A42" s="85" t="s">
        <v>981</v>
      </c>
      <c r="B42" s="138" t="s">
        <v>614</v>
      </c>
      <c r="C42" s="278">
        <v>243092</v>
      </c>
      <c r="D42" s="278">
        <v>243092</v>
      </c>
      <c r="E42" s="294">
        <v>243092</v>
      </c>
    </row>
    <row r="43" spans="1:5" s="17" customFormat="1" ht="31.5">
      <c r="A43" s="85" t="s">
        <v>982</v>
      </c>
      <c r="B43" s="138" t="s">
        <v>615</v>
      </c>
      <c r="C43" s="278">
        <f>C44</f>
        <v>16238844</v>
      </c>
      <c r="D43" s="278">
        <f>D44</f>
        <v>16238844</v>
      </c>
      <c r="E43" s="294">
        <f>E44</f>
        <v>16238844</v>
      </c>
    </row>
    <row r="44" spans="1:5" s="17" customFormat="1" ht="47.25">
      <c r="A44" s="85" t="s">
        <v>983</v>
      </c>
      <c r="B44" s="138" t="s">
        <v>616</v>
      </c>
      <c r="C44" s="278">
        <v>16238844</v>
      </c>
      <c r="D44" s="278">
        <v>16238844</v>
      </c>
      <c r="E44" s="294">
        <v>16238844</v>
      </c>
    </row>
    <row r="45" spans="1:5" s="17" customFormat="1" ht="47.25">
      <c r="A45" s="85" t="s">
        <v>1046</v>
      </c>
      <c r="B45" s="138" t="s">
        <v>1047</v>
      </c>
      <c r="C45" s="278">
        <f>C46</f>
        <v>2430</v>
      </c>
      <c r="D45" s="278">
        <f>D46</f>
        <v>0</v>
      </c>
      <c r="E45" s="294">
        <f>E46</f>
        <v>0</v>
      </c>
    </row>
    <row r="46" spans="1:5" s="17" customFormat="1" ht="63">
      <c r="A46" s="85" t="s">
        <v>1048</v>
      </c>
      <c r="B46" s="138" t="s">
        <v>1049</v>
      </c>
      <c r="C46" s="278">
        <v>2430</v>
      </c>
      <c r="D46" s="278">
        <v>0</v>
      </c>
      <c r="E46" s="294">
        <v>0</v>
      </c>
    </row>
    <row r="47" spans="1:5" s="17" customFormat="1" ht="15.75">
      <c r="A47" s="137" t="s">
        <v>984</v>
      </c>
      <c r="B47" s="138" t="s">
        <v>617</v>
      </c>
      <c r="C47" s="278">
        <f>C48</f>
        <v>2639279</v>
      </c>
      <c r="D47" s="278">
        <f>D48</f>
        <v>2292026</v>
      </c>
      <c r="E47" s="294">
        <f>E48</f>
        <v>1964087</v>
      </c>
    </row>
    <row r="48" spans="1:5" s="17" customFormat="1" ht="15.75">
      <c r="A48" s="137" t="s">
        <v>985</v>
      </c>
      <c r="B48" s="138" t="s">
        <v>618</v>
      </c>
      <c r="C48" s="278">
        <v>2639279</v>
      </c>
      <c r="D48" s="279">
        <v>2292026</v>
      </c>
      <c r="E48" s="287">
        <v>1964087</v>
      </c>
    </row>
    <row r="49" spans="1:5" s="17" customFormat="1" ht="15.75">
      <c r="A49" s="137" t="s">
        <v>986</v>
      </c>
      <c r="B49" s="138" t="s">
        <v>619</v>
      </c>
      <c r="C49" s="278">
        <f>C50</f>
        <v>481525086.44</v>
      </c>
      <c r="D49" s="278">
        <f>D50</f>
        <v>388649300</v>
      </c>
      <c r="E49" s="294">
        <f>E50</f>
        <v>387243622</v>
      </c>
    </row>
    <row r="50" spans="1:5" s="17" customFormat="1" ht="15.75">
      <c r="A50" s="137" t="s">
        <v>987</v>
      </c>
      <c r="B50" s="138" t="s">
        <v>620</v>
      </c>
      <c r="C50" s="279">
        <f>SUM(C51:C70)</f>
        <v>481525086.44</v>
      </c>
      <c r="D50" s="279">
        <f>SUM(D51:D70)</f>
        <v>388649300</v>
      </c>
      <c r="E50" s="287">
        <f>SUM(E51:E70)</f>
        <v>387243622</v>
      </c>
    </row>
    <row r="51" spans="1:5" s="17" customFormat="1" ht="59.25" customHeight="1">
      <c r="A51" s="137" t="s">
        <v>987</v>
      </c>
      <c r="B51" s="138" t="s">
        <v>621</v>
      </c>
      <c r="C51" s="278">
        <v>124300</v>
      </c>
      <c r="D51" s="278">
        <v>124300</v>
      </c>
      <c r="E51" s="278">
        <v>124300</v>
      </c>
    </row>
    <row r="52" spans="1:5" s="17" customFormat="1" ht="48.75" customHeight="1">
      <c r="A52" s="137" t="s">
        <v>987</v>
      </c>
      <c r="B52" s="138" t="s">
        <v>622</v>
      </c>
      <c r="C52" s="278">
        <v>1062323</v>
      </c>
      <c r="D52" s="278">
        <v>1133037</v>
      </c>
      <c r="E52" s="294">
        <v>1133037</v>
      </c>
    </row>
    <row r="53" spans="1:6" s="17" customFormat="1" ht="47.25">
      <c r="A53" s="137" t="s">
        <v>987</v>
      </c>
      <c r="B53" s="138" t="s">
        <v>623</v>
      </c>
      <c r="C53" s="278">
        <v>3256000</v>
      </c>
      <c r="D53" s="278">
        <v>3256000</v>
      </c>
      <c r="E53" s="278">
        <v>3256000</v>
      </c>
      <c r="F53" s="141" t="e">
        <f>C53+C54+C61+#REF!</f>
        <v>#REF!</v>
      </c>
    </row>
    <row r="54" spans="1:5" s="17" customFormat="1" ht="110.25">
      <c r="A54" s="137" t="s">
        <v>987</v>
      </c>
      <c r="B54" s="140" t="s">
        <v>624</v>
      </c>
      <c r="C54" s="278">
        <v>358817366</v>
      </c>
      <c r="D54" s="278">
        <v>276990288</v>
      </c>
      <c r="E54" s="294">
        <v>276990288</v>
      </c>
    </row>
    <row r="55" spans="1:5" s="17" customFormat="1" ht="123" customHeight="1">
      <c r="A55" s="137" t="s">
        <v>987</v>
      </c>
      <c r="B55" s="140" t="s">
        <v>625</v>
      </c>
      <c r="C55" s="278">
        <v>44630198</v>
      </c>
      <c r="D55" s="278">
        <v>38445525</v>
      </c>
      <c r="E55" s="294">
        <v>38445525</v>
      </c>
    </row>
    <row r="56" spans="1:5" s="17" customFormat="1" ht="37.5" customHeight="1">
      <c r="A56" s="137" t="s">
        <v>987</v>
      </c>
      <c r="B56" s="138" t="s">
        <v>626</v>
      </c>
      <c r="C56" s="278">
        <v>296000</v>
      </c>
      <c r="D56" s="278">
        <v>296000</v>
      </c>
      <c r="E56" s="278">
        <v>296000</v>
      </c>
    </row>
    <row r="57" spans="1:5" s="17" customFormat="1" ht="64.5" customHeight="1">
      <c r="A57" s="137" t="s">
        <v>987</v>
      </c>
      <c r="B57" s="138" t="s">
        <v>627</v>
      </c>
      <c r="C57" s="278">
        <v>1721221</v>
      </c>
      <c r="D57" s="278">
        <v>1547094</v>
      </c>
      <c r="E57" s="294">
        <v>1547094</v>
      </c>
    </row>
    <row r="58" spans="1:5" s="17" customFormat="1" ht="68.25" customHeight="1">
      <c r="A58" s="137" t="s">
        <v>987</v>
      </c>
      <c r="B58" s="138" t="s">
        <v>628</v>
      </c>
      <c r="C58" s="278">
        <v>52872</v>
      </c>
      <c r="D58" s="278">
        <v>52872</v>
      </c>
      <c r="E58" s="294">
        <v>52872</v>
      </c>
    </row>
    <row r="59" spans="1:5" s="17" customFormat="1" ht="35.25" customHeight="1">
      <c r="A59" s="137" t="s">
        <v>987</v>
      </c>
      <c r="B59" s="138" t="s">
        <v>629</v>
      </c>
      <c r="C59" s="278">
        <v>338079</v>
      </c>
      <c r="D59" s="278">
        <v>338079</v>
      </c>
      <c r="E59" s="294">
        <v>338079</v>
      </c>
    </row>
    <row r="60" spans="1:5" s="17" customFormat="1" ht="47.25">
      <c r="A60" s="137" t="s">
        <v>987</v>
      </c>
      <c r="B60" s="138" t="s">
        <v>630</v>
      </c>
      <c r="C60" s="278">
        <v>296000</v>
      </c>
      <c r="D60" s="278">
        <v>296000</v>
      </c>
      <c r="E60" s="278">
        <v>296000</v>
      </c>
    </row>
    <row r="61" spans="1:5" s="17" customFormat="1" ht="47.25">
      <c r="A61" s="137" t="s">
        <v>987</v>
      </c>
      <c r="B61" s="138" t="s">
        <v>631</v>
      </c>
      <c r="C61" s="278">
        <v>296000</v>
      </c>
      <c r="D61" s="278">
        <v>296000</v>
      </c>
      <c r="E61" s="278">
        <v>296000</v>
      </c>
    </row>
    <row r="62" spans="1:5" s="17" customFormat="1" ht="78.75">
      <c r="A62" s="137" t="s">
        <v>987</v>
      </c>
      <c r="B62" s="138" t="s">
        <v>632</v>
      </c>
      <c r="C62" s="278">
        <v>18319644</v>
      </c>
      <c r="D62" s="278">
        <v>16850900</v>
      </c>
      <c r="E62" s="294">
        <v>16850900</v>
      </c>
    </row>
    <row r="63" spans="1:5" s="17" customFormat="1" ht="47.25">
      <c r="A63" s="137" t="s">
        <v>987</v>
      </c>
      <c r="B63" s="138" t="s">
        <v>633</v>
      </c>
      <c r="C63" s="278">
        <v>1184000</v>
      </c>
      <c r="D63" s="278">
        <v>1184000</v>
      </c>
      <c r="E63" s="278">
        <v>1184000</v>
      </c>
    </row>
    <row r="64" spans="1:5" s="17" customFormat="1" ht="47.25">
      <c r="A64" s="137" t="s">
        <v>987</v>
      </c>
      <c r="B64" s="138" t="s">
        <v>634</v>
      </c>
      <c r="C64" s="278">
        <v>23304428.44</v>
      </c>
      <c r="D64" s="279">
        <v>20148061</v>
      </c>
      <c r="E64" s="287">
        <v>18742383</v>
      </c>
    </row>
    <row r="65" spans="1:5" s="17" customFormat="1" ht="31.5">
      <c r="A65" s="137" t="s">
        <v>987</v>
      </c>
      <c r="B65" s="138" t="s">
        <v>635</v>
      </c>
      <c r="C65" s="278">
        <v>2772518</v>
      </c>
      <c r="D65" s="278">
        <v>2538440</v>
      </c>
      <c r="E65" s="294">
        <v>2538440</v>
      </c>
    </row>
    <row r="66" spans="1:5" s="17" customFormat="1" ht="31.5">
      <c r="A66" s="137" t="s">
        <v>987</v>
      </c>
      <c r="B66" s="138" t="s">
        <v>636</v>
      </c>
      <c r="C66" s="278">
        <v>18512906</v>
      </c>
      <c r="D66" s="278">
        <v>18780588</v>
      </c>
      <c r="E66" s="294">
        <v>18780588</v>
      </c>
    </row>
    <row r="67" spans="1:5" s="17" customFormat="1" ht="94.5">
      <c r="A67" s="137" t="s">
        <v>987</v>
      </c>
      <c r="B67" s="142" t="s">
        <v>637</v>
      </c>
      <c r="C67" s="278">
        <v>301534</v>
      </c>
      <c r="D67" s="278">
        <v>301534</v>
      </c>
      <c r="E67" s="294">
        <v>301534</v>
      </c>
    </row>
    <row r="68" spans="1:5" s="17" customFormat="1" ht="63">
      <c r="A68" s="137" t="s">
        <v>987</v>
      </c>
      <c r="B68" s="142" t="s">
        <v>638</v>
      </c>
      <c r="C68" s="278">
        <v>5872273</v>
      </c>
      <c r="D68" s="278">
        <v>5872273</v>
      </c>
      <c r="E68" s="294">
        <v>5872273</v>
      </c>
    </row>
    <row r="69" spans="1:5" s="17" customFormat="1" ht="63">
      <c r="A69" s="137" t="s">
        <v>987</v>
      </c>
      <c r="B69" s="142" t="s">
        <v>639</v>
      </c>
      <c r="C69" s="278">
        <v>29600</v>
      </c>
      <c r="D69" s="278">
        <v>29600</v>
      </c>
      <c r="E69" s="294">
        <v>29600</v>
      </c>
    </row>
    <row r="70" spans="1:5" s="17" customFormat="1" ht="56.25" customHeight="1">
      <c r="A70" s="137" t="s">
        <v>987</v>
      </c>
      <c r="B70" s="142" t="s">
        <v>640</v>
      </c>
      <c r="C70" s="278">
        <v>337824</v>
      </c>
      <c r="D70" s="278">
        <v>168709</v>
      </c>
      <c r="E70" s="294">
        <v>168709</v>
      </c>
    </row>
    <row r="71" spans="1:5" s="143" customFormat="1" ht="32.25" customHeight="1">
      <c r="A71" s="135" t="s">
        <v>641</v>
      </c>
      <c r="B71" s="136" t="s">
        <v>642</v>
      </c>
      <c r="C71" s="297">
        <f>C72+C74+C76</f>
        <v>1201894.01</v>
      </c>
      <c r="D71" s="297">
        <f>D72+D74</f>
        <v>0</v>
      </c>
      <c r="E71" s="298">
        <f>E72+E74</f>
        <v>0</v>
      </c>
    </row>
    <row r="72" spans="1:6" s="17" customFormat="1" ht="56.25" customHeight="1">
      <c r="A72" s="137" t="s">
        <v>988</v>
      </c>
      <c r="B72" s="138" t="s">
        <v>643</v>
      </c>
      <c r="C72" s="278">
        <f>C73</f>
        <v>1021894.01</v>
      </c>
      <c r="D72" s="278">
        <f>D73</f>
        <v>0</v>
      </c>
      <c r="E72" s="294">
        <f>E73</f>
        <v>0</v>
      </c>
      <c r="F72" s="17">
        <v>0</v>
      </c>
    </row>
    <row r="73" spans="1:5" ht="63">
      <c r="A73" s="137" t="s">
        <v>989</v>
      </c>
      <c r="B73" s="138" t="s">
        <v>644</v>
      </c>
      <c r="C73" s="278">
        <v>1021894.01</v>
      </c>
      <c r="D73" s="278">
        <v>0</v>
      </c>
      <c r="E73" s="294">
        <v>0</v>
      </c>
    </row>
    <row r="74" spans="1:5" ht="47.25">
      <c r="A74" s="144" t="s">
        <v>1050</v>
      </c>
      <c r="B74" s="142" t="s">
        <v>1051</v>
      </c>
      <c r="C74" s="278">
        <f>C75</f>
        <v>80000</v>
      </c>
      <c r="D74" s="278">
        <f>D75</f>
        <v>0</v>
      </c>
      <c r="E74" s="294">
        <f>E75</f>
        <v>0</v>
      </c>
    </row>
    <row r="75" spans="1:5" ht="47.25">
      <c r="A75" s="144" t="s">
        <v>1052</v>
      </c>
      <c r="B75" s="142" t="s">
        <v>1053</v>
      </c>
      <c r="C75" s="278">
        <v>80000</v>
      </c>
      <c r="D75" s="278">
        <v>0</v>
      </c>
      <c r="E75" s="294">
        <v>0</v>
      </c>
    </row>
    <row r="76" spans="1:5" ht="37.5" customHeight="1">
      <c r="A76" s="144" t="s">
        <v>1054</v>
      </c>
      <c r="B76" s="142" t="s">
        <v>1055</v>
      </c>
      <c r="C76" s="278">
        <f>C77</f>
        <v>100000</v>
      </c>
      <c r="D76" s="278"/>
      <c r="E76" s="294"/>
    </row>
    <row r="77" spans="1:5" ht="31.5">
      <c r="A77" s="144" t="s">
        <v>1056</v>
      </c>
      <c r="B77" s="142" t="s">
        <v>1057</v>
      </c>
      <c r="C77" s="278">
        <v>100000</v>
      </c>
      <c r="D77" s="278"/>
      <c r="E77" s="294"/>
    </row>
  </sheetData>
  <sheetProtection/>
  <mergeCells count="2">
    <mergeCell ref="C1:E1"/>
    <mergeCell ref="A3:E3"/>
  </mergeCells>
  <printOptions/>
  <pageMargins left="0.7" right="0.7" top="0.75" bottom="0.75" header="0.3" footer="0.3"/>
  <pageSetup horizontalDpi="600" verticalDpi="600" orientation="portrait" paperSize="9" scale="56" r:id="rId1"/>
  <colBreaks count="1" manualBreakCount="1">
    <brk id="5" max="65535" man="1"/>
  </colBreaks>
</worksheet>
</file>

<file path=xl/worksheets/sheet13.xml><?xml version="1.0" encoding="utf-8"?>
<worksheet xmlns="http://schemas.openxmlformats.org/spreadsheetml/2006/main" xmlns:r="http://schemas.openxmlformats.org/officeDocument/2006/relationships">
  <dimension ref="B2:E12"/>
  <sheetViews>
    <sheetView view="pageBreakPreview" zoomScale="60" zoomScalePageLayoutView="0" workbookViewId="0" topLeftCell="A1">
      <selection activeCell="B9" sqref="B9:C12"/>
    </sheetView>
  </sheetViews>
  <sheetFormatPr defaultColWidth="9.140625" defaultRowHeight="12.75"/>
  <cols>
    <col min="2" max="2" width="76.7109375" style="0" customWidth="1"/>
    <col min="3" max="3" width="46.421875" style="0" customWidth="1"/>
  </cols>
  <sheetData>
    <row r="2" spans="2:3" ht="18" customHeight="1">
      <c r="B2" s="255"/>
      <c r="C2" s="311" t="s">
        <v>911</v>
      </c>
    </row>
    <row r="3" spans="2:3" ht="53.25" customHeight="1">
      <c r="B3" s="255"/>
      <c r="C3" s="312" t="s">
        <v>912</v>
      </c>
    </row>
    <row r="4" spans="2:3" ht="18.75">
      <c r="B4" s="255"/>
      <c r="C4" s="311" t="s">
        <v>913</v>
      </c>
    </row>
    <row r="5" spans="2:5" ht="56.25" customHeight="1">
      <c r="B5" s="310"/>
      <c r="C5" s="312" t="s">
        <v>968</v>
      </c>
      <c r="D5" s="310"/>
      <c r="E5" s="310"/>
    </row>
    <row r="6" spans="2:3" ht="48" customHeight="1">
      <c r="B6" s="440" t="s">
        <v>914</v>
      </c>
      <c r="C6" s="441"/>
    </row>
    <row r="7" spans="2:3" ht="84.75" customHeight="1">
      <c r="B7" s="441"/>
      <c r="C7" s="441"/>
    </row>
    <row r="8" spans="2:3" ht="12.75">
      <c r="B8" s="255"/>
      <c r="C8" s="255"/>
    </row>
    <row r="9" spans="2:3" ht="64.5" customHeight="1">
      <c r="B9" s="442" t="s">
        <v>939</v>
      </c>
      <c r="C9" s="443"/>
    </row>
    <row r="10" spans="2:3" ht="150.75" customHeight="1">
      <c r="B10" s="443"/>
      <c r="C10" s="443"/>
    </row>
    <row r="11" spans="2:3" ht="110.25" customHeight="1">
      <c r="B11" s="443"/>
      <c r="C11" s="443"/>
    </row>
    <row r="12" spans="2:3" ht="409.5" customHeight="1">
      <c r="B12" s="443"/>
      <c r="C12" s="443"/>
    </row>
  </sheetData>
  <sheetProtection/>
  <mergeCells count="2">
    <mergeCell ref="B6:C7"/>
    <mergeCell ref="B9:C12"/>
  </mergeCells>
  <printOptions/>
  <pageMargins left="0.7" right="0.7" top="0.75" bottom="0.75" header="0.3" footer="0.3"/>
  <pageSetup horizontalDpi="600" verticalDpi="600" orientation="portrait" paperSize="9" scale="67" r:id="rId1"/>
</worksheet>
</file>

<file path=xl/worksheets/sheet14.xml><?xml version="1.0" encoding="utf-8"?>
<worksheet xmlns="http://schemas.openxmlformats.org/spreadsheetml/2006/main" xmlns:r="http://schemas.openxmlformats.org/officeDocument/2006/relationships">
  <dimension ref="A1:G28"/>
  <sheetViews>
    <sheetView view="pageBreakPreview" zoomScale="60" zoomScalePageLayoutView="0" workbookViewId="0" topLeftCell="A1">
      <selection activeCell="U26" sqref="U26"/>
    </sheetView>
  </sheetViews>
  <sheetFormatPr defaultColWidth="9.140625" defaultRowHeight="12.75"/>
  <cols>
    <col min="1" max="1" width="5.28125" style="255" customWidth="1"/>
    <col min="2" max="2" width="44.00390625" style="255" customWidth="1"/>
    <col min="3" max="3" width="20.140625" style="255" customWidth="1"/>
    <col min="4" max="4" width="22.8515625" style="255" customWidth="1"/>
    <col min="5" max="5" width="26.421875" style="255" customWidth="1"/>
    <col min="6" max="6" width="20.57421875" style="255" customWidth="1"/>
    <col min="7" max="7" width="18.00390625" style="255" customWidth="1"/>
    <col min="8" max="16384" width="9.140625" style="255" customWidth="1"/>
  </cols>
  <sheetData>
    <row r="1" spans="2:7" ht="86.25" customHeight="1">
      <c r="B1" s="256"/>
      <c r="C1" s="256"/>
      <c r="D1" s="256"/>
      <c r="E1" s="437" t="s">
        <v>970</v>
      </c>
      <c r="F1" s="437"/>
      <c r="G1" s="437"/>
    </row>
    <row r="2" spans="1:5" ht="17.25" customHeight="1">
      <c r="A2" s="438"/>
      <c r="B2" s="438"/>
      <c r="C2" s="438"/>
      <c r="D2" s="438"/>
      <c r="E2" s="438"/>
    </row>
    <row r="3" ht="20.25" customHeight="1">
      <c r="E3" s="257"/>
    </row>
    <row r="4" spans="1:7" ht="144" customHeight="1">
      <c r="A4" s="439" t="s">
        <v>969</v>
      </c>
      <c r="B4" s="439"/>
      <c r="C4" s="439"/>
      <c r="D4" s="439"/>
      <c r="E4" s="439"/>
      <c r="F4" s="439"/>
      <c r="G4" s="439"/>
    </row>
    <row r="5" spans="1:6" ht="12.75" customHeight="1" thickBot="1">
      <c r="A5" s="258"/>
      <c r="B5" s="259"/>
      <c r="C5" s="259"/>
      <c r="D5" s="259"/>
      <c r="E5" s="260"/>
      <c r="F5" s="261"/>
    </row>
    <row r="6" spans="1:7" ht="33.75" customHeight="1">
      <c r="A6" s="368"/>
      <c r="B6" s="369"/>
      <c r="C6" s="431" t="s">
        <v>665</v>
      </c>
      <c r="D6" s="432"/>
      <c r="E6" s="432"/>
      <c r="F6" s="433" t="s">
        <v>666</v>
      </c>
      <c r="G6" s="435" t="s">
        <v>673</v>
      </c>
    </row>
    <row r="7" spans="1:7" s="266" customFormat="1" ht="74.25" customHeight="1">
      <c r="A7" s="370" t="s">
        <v>852</v>
      </c>
      <c r="B7" s="371" t="s">
        <v>664</v>
      </c>
      <c r="C7" s="372"/>
      <c r="D7" s="372" t="s">
        <v>1153</v>
      </c>
      <c r="E7" s="373" t="s">
        <v>1154</v>
      </c>
      <c r="F7" s="434"/>
      <c r="G7" s="436"/>
    </row>
    <row r="8" spans="1:7" s="266" customFormat="1" ht="15.75">
      <c r="A8" s="267">
        <v>1</v>
      </c>
      <c r="B8" s="268" t="s">
        <v>893</v>
      </c>
      <c r="C8" s="269">
        <f>D8+E8</f>
        <v>40000</v>
      </c>
      <c r="D8" s="269">
        <v>0</v>
      </c>
      <c r="E8" s="269">
        <v>40000</v>
      </c>
      <c r="F8" s="374">
        <v>0</v>
      </c>
      <c r="G8" s="375">
        <v>0</v>
      </c>
    </row>
    <row r="9" spans="1:7" s="266" customFormat="1" ht="15.75">
      <c r="A9" s="267">
        <f>A8+1</f>
        <v>2</v>
      </c>
      <c r="B9" s="268" t="s">
        <v>667</v>
      </c>
      <c r="C9" s="269">
        <f aca="true" t="shared" si="0" ref="C9:C23">D9+E9</f>
        <v>104489</v>
      </c>
      <c r="D9" s="269">
        <v>45142</v>
      </c>
      <c r="E9" s="269">
        <v>59347</v>
      </c>
      <c r="F9" s="269">
        <v>0</v>
      </c>
      <c r="G9" s="270">
        <v>0</v>
      </c>
    </row>
    <row r="10" spans="1:7" s="266" customFormat="1" ht="15.75">
      <c r="A10" s="267">
        <f aca="true" t="shared" si="1" ref="A10:A23">A9+1</f>
        <v>3</v>
      </c>
      <c r="B10" s="268" t="s">
        <v>895</v>
      </c>
      <c r="C10" s="269">
        <f t="shared" si="0"/>
        <v>239931</v>
      </c>
      <c r="D10" s="269">
        <v>139952</v>
      </c>
      <c r="E10" s="269">
        <v>99979</v>
      </c>
      <c r="F10" s="269">
        <v>0</v>
      </c>
      <c r="G10" s="270">
        <v>0</v>
      </c>
    </row>
    <row r="11" spans="1:7" s="266" customFormat="1" ht="15.75">
      <c r="A11" s="267">
        <f t="shared" si="1"/>
        <v>4</v>
      </c>
      <c r="B11" s="268" t="s">
        <v>668</v>
      </c>
      <c r="C11" s="269">
        <f t="shared" si="0"/>
        <v>104531</v>
      </c>
      <c r="D11" s="269">
        <v>45172</v>
      </c>
      <c r="E11" s="269">
        <v>59359</v>
      </c>
      <c r="F11" s="269">
        <v>0</v>
      </c>
      <c r="G11" s="270">
        <v>0</v>
      </c>
    </row>
    <row r="12" spans="1:7" s="266" customFormat="1" ht="15.75">
      <c r="A12" s="267">
        <f t="shared" si="1"/>
        <v>5</v>
      </c>
      <c r="B12" s="268" t="s">
        <v>897</v>
      </c>
      <c r="C12" s="269">
        <f t="shared" si="0"/>
        <v>184881</v>
      </c>
      <c r="D12" s="269">
        <v>101416</v>
      </c>
      <c r="E12" s="269">
        <v>83465</v>
      </c>
      <c r="F12" s="269">
        <v>0</v>
      </c>
      <c r="G12" s="270">
        <v>0</v>
      </c>
    </row>
    <row r="13" spans="1:7" s="266" customFormat="1" ht="15.75">
      <c r="A13" s="267">
        <f t="shared" si="1"/>
        <v>6</v>
      </c>
      <c r="B13" s="268" t="s">
        <v>669</v>
      </c>
      <c r="C13" s="269">
        <f t="shared" si="0"/>
        <v>170382</v>
      </c>
      <c r="D13" s="269">
        <v>91267</v>
      </c>
      <c r="E13" s="269">
        <v>79115</v>
      </c>
      <c r="F13" s="269">
        <v>0</v>
      </c>
      <c r="G13" s="270">
        <v>0</v>
      </c>
    </row>
    <row r="14" spans="1:7" s="266" customFormat="1" ht="15.75">
      <c r="A14" s="267">
        <f t="shared" si="1"/>
        <v>7</v>
      </c>
      <c r="B14" s="268" t="s">
        <v>900</v>
      </c>
      <c r="C14" s="269">
        <f t="shared" si="0"/>
        <v>40000</v>
      </c>
      <c r="D14" s="269">
        <v>0</v>
      </c>
      <c r="E14" s="269">
        <v>40000</v>
      </c>
      <c r="F14" s="269">
        <v>0</v>
      </c>
      <c r="G14" s="270">
        <v>0</v>
      </c>
    </row>
    <row r="15" spans="1:7" s="266" customFormat="1" ht="15.75">
      <c r="A15" s="267">
        <f t="shared" si="1"/>
        <v>8</v>
      </c>
      <c r="B15" s="268" t="s">
        <v>901</v>
      </c>
      <c r="C15" s="269">
        <f t="shared" si="0"/>
        <v>40000</v>
      </c>
      <c r="D15" s="269">
        <v>0</v>
      </c>
      <c r="E15" s="269">
        <v>40000</v>
      </c>
      <c r="F15" s="269">
        <v>0</v>
      </c>
      <c r="G15" s="270">
        <v>0</v>
      </c>
    </row>
    <row r="16" spans="1:7" s="266" customFormat="1" ht="15.75">
      <c r="A16" s="267">
        <f t="shared" si="1"/>
        <v>9</v>
      </c>
      <c r="B16" s="268" t="s">
        <v>671</v>
      </c>
      <c r="C16" s="269">
        <f t="shared" si="0"/>
        <v>169842</v>
      </c>
      <c r="D16" s="269">
        <v>90890</v>
      </c>
      <c r="E16" s="269">
        <v>78952</v>
      </c>
      <c r="F16" s="269">
        <v>0</v>
      </c>
      <c r="G16" s="270">
        <v>0</v>
      </c>
    </row>
    <row r="17" spans="1:7" s="266" customFormat="1" ht="15.75">
      <c r="A17" s="267">
        <f t="shared" si="1"/>
        <v>10</v>
      </c>
      <c r="B17" s="268" t="s">
        <v>903</v>
      </c>
      <c r="C17" s="269">
        <f t="shared" si="0"/>
        <v>171717</v>
      </c>
      <c r="D17" s="269">
        <v>92202</v>
      </c>
      <c r="E17" s="269">
        <v>79515</v>
      </c>
      <c r="F17" s="269">
        <v>0</v>
      </c>
      <c r="G17" s="270">
        <v>0</v>
      </c>
    </row>
    <row r="18" spans="1:7" s="266" customFormat="1" ht="15.75">
      <c r="A18" s="267">
        <f t="shared" si="1"/>
        <v>11</v>
      </c>
      <c r="B18" s="268" t="s">
        <v>904</v>
      </c>
      <c r="C18" s="269">
        <f t="shared" si="0"/>
        <v>364291</v>
      </c>
      <c r="D18" s="269">
        <v>227004</v>
      </c>
      <c r="E18" s="269">
        <v>137287</v>
      </c>
      <c r="F18" s="269">
        <v>0</v>
      </c>
      <c r="G18" s="270">
        <v>0</v>
      </c>
    </row>
    <row r="19" spans="1:7" s="266" customFormat="1" ht="15.75">
      <c r="A19" s="267">
        <f t="shared" si="1"/>
        <v>12</v>
      </c>
      <c r="B19" s="268" t="s">
        <v>905</v>
      </c>
      <c r="C19" s="269">
        <f t="shared" si="0"/>
        <v>112340</v>
      </c>
      <c r="D19" s="269">
        <v>50638</v>
      </c>
      <c r="E19" s="269">
        <v>61702</v>
      </c>
      <c r="F19" s="269">
        <v>0</v>
      </c>
      <c r="G19" s="270">
        <v>0</v>
      </c>
    </row>
    <row r="20" spans="1:7" s="266" customFormat="1" ht="15.75">
      <c r="A20" s="267">
        <f t="shared" si="1"/>
        <v>13</v>
      </c>
      <c r="B20" s="268" t="s">
        <v>906</v>
      </c>
      <c r="C20" s="269">
        <f t="shared" si="0"/>
        <v>325192</v>
      </c>
      <c r="D20" s="269">
        <v>199634</v>
      </c>
      <c r="E20" s="269">
        <v>125558</v>
      </c>
      <c r="F20" s="269">
        <v>0</v>
      </c>
      <c r="G20" s="270">
        <v>0</v>
      </c>
    </row>
    <row r="21" spans="1:7" s="266" customFormat="1" ht="15.75">
      <c r="A21" s="267">
        <f t="shared" si="1"/>
        <v>14</v>
      </c>
      <c r="B21" s="268" t="s">
        <v>907</v>
      </c>
      <c r="C21" s="269">
        <f t="shared" si="0"/>
        <v>40000</v>
      </c>
      <c r="D21" s="269">
        <v>0</v>
      </c>
      <c r="E21" s="269">
        <v>40000</v>
      </c>
      <c r="F21" s="269">
        <v>0</v>
      </c>
      <c r="G21" s="270">
        <v>0</v>
      </c>
    </row>
    <row r="22" spans="1:7" s="266" customFormat="1" ht="15.75">
      <c r="A22" s="267">
        <f t="shared" si="1"/>
        <v>15</v>
      </c>
      <c r="B22" s="268" t="s">
        <v>908</v>
      </c>
      <c r="C22" s="269">
        <f t="shared" si="0"/>
        <v>111615</v>
      </c>
      <c r="D22" s="269">
        <v>50130</v>
      </c>
      <c r="E22" s="269">
        <v>61485</v>
      </c>
      <c r="F22" s="269">
        <v>0</v>
      </c>
      <c r="G22" s="270">
        <v>0</v>
      </c>
    </row>
    <row r="23" spans="1:7" s="266" customFormat="1" ht="15.75">
      <c r="A23" s="267">
        <f t="shared" si="1"/>
        <v>16</v>
      </c>
      <c r="B23" s="268" t="s">
        <v>909</v>
      </c>
      <c r="C23" s="269">
        <f t="shared" si="0"/>
        <v>40000</v>
      </c>
      <c r="D23" s="269">
        <v>0</v>
      </c>
      <c r="E23" s="269">
        <v>40000</v>
      </c>
      <c r="F23" s="269">
        <v>0</v>
      </c>
      <c r="G23" s="270">
        <v>0</v>
      </c>
    </row>
    <row r="24" spans="1:7" s="266" customFormat="1" ht="19.5" thickBot="1">
      <c r="A24" s="271"/>
      <c r="B24" s="272" t="s">
        <v>672</v>
      </c>
      <c r="C24" s="273">
        <f>SUM(C8:C23)</f>
        <v>2259211</v>
      </c>
      <c r="D24" s="273">
        <f>SUM(D8:D23)</f>
        <v>1133447</v>
      </c>
      <c r="E24" s="273">
        <f>SUM(E8:E23)</f>
        <v>1125764</v>
      </c>
      <c r="F24" s="273">
        <f>SUM(F8:F23)</f>
        <v>0</v>
      </c>
      <c r="G24" s="274">
        <f>SUM(G8:G23)</f>
        <v>0</v>
      </c>
    </row>
    <row r="25" spans="1:5" s="266" customFormat="1" ht="15.75">
      <c r="A25" s="275"/>
      <c r="B25" s="276"/>
      <c r="C25" s="276"/>
      <c r="D25" s="276"/>
      <c r="E25" s="276"/>
    </row>
    <row r="26" spans="1:5" s="266" customFormat="1" ht="15">
      <c r="A26" s="277"/>
      <c r="B26" s="255"/>
      <c r="C26" s="255"/>
      <c r="D26" s="255"/>
      <c r="E26" s="255"/>
    </row>
    <row r="27" ht="12.75">
      <c r="A27" s="277"/>
    </row>
    <row r="28" ht="12.75">
      <c r="A28" s="277"/>
    </row>
  </sheetData>
  <sheetProtection/>
  <mergeCells count="6">
    <mergeCell ref="C6:E6"/>
    <mergeCell ref="F6:F7"/>
    <mergeCell ref="G6:G7"/>
    <mergeCell ref="E1:G1"/>
    <mergeCell ref="A2:E2"/>
    <mergeCell ref="A4:G4"/>
  </mergeCells>
  <printOptions/>
  <pageMargins left="0.7" right="0.7" top="0.75" bottom="0.75" header="0.3" footer="0.3"/>
  <pageSetup horizontalDpi="600" verticalDpi="600" orientation="portrait" paperSize="9" scale="56" r:id="rId1"/>
</worksheet>
</file>

<file path=xl/worksheets/sheet15.xml><?xml version="1.0" encoding="utf-8"?>
<worksheet xmlns="http://schemas.openxmlformats.org/spreadsheetml/2006/main" xmlns:r="http://schemas.openxmlformats.org/officeDocument/2006/relationships">
  <dimension ref="A1:E28"/>
  <sheetViews>
    <sheetView view="pageBreakPreview" zoomScale="60" zoomScalePageLayoutView="0" workbookViewId="0" topLeftCell="A1">
      <selection activeCell="A47" sqref="A47"/>
    </sheetView>
  </sheetViews>
  <sheetFormatPr defaultColWidth="9.140625" defaultRowHeight="12.75"/>
  <cols>
    <col min="2" max="2" width="32.00390625" style="0" customWidth="1"/>
    <col min="3" max="3" width="17.421875" style="0" customWidth="1"/>
    <col min="4" max="4" width="17.7109375" style="0" customWidth="1"/>
    <col min="5" max="5" width="18.28125" style="0" customWidth="1"/>
  </cols>
  <sheetData>
    <row r="1" spans="2:5" ht="87" customHeight="1">
      <c r="B1" s="256"/>
      <c r="C1" s="437" t="s">
        <v>971</v>
      </c>
      <c r="D1" s="437"/>
      <c r="E1" s="437"/>
    </row>
    <row r="2" spans="1:3" ht="15.75">
      <c r="A2" s="438"/>
      <c r="B2" s="438"/>
      <c r="C2" s="438"/>
    </row>
    <row r="3" ht="12.75">
      <c r="C3" s="257"/>
    </row>
    <row r="4" spans="1:5" ht="81.75" customHeight="1">
      <c r="A4" s="439" t="s">
        <v>674</v>
      </c>
      <c r="B4" s="439"/>
      <c r="C4" s="439"/>
      <c r="D4" s="439"/>
      <c r="E4" s="439"/>
    </row>
    <row r="5" spans="1:4" ht="19.5" thickBot="1">
      <c r="A5" s="258"/>
      <c r="B5" s="259"/>
      <c r="C5" s="260"/>
      <c r="D5" s="261"/>
    </row>
    <row r="6" spans="1:5" ht="31.5">
      <c r="A6" s="262" t="s">
        <v>852</v>
      </c>
      <c r="B6" s="263" t="s">
        <v>664</v>
      </c>
      <c r="C6" s="264" t="s">
        <v>665</v>
      </c>
      <c r="D6" s="264" t="s">
        <v>666</v>
      </c>
      <c r="E6" s="265" t="s">
        <v>673</v>
      </c>
    </row>
    <row r="7" spans="1:5" ht="18" customHeight="1">
      <c r="A7" s="267">
        <v>1</v>
      </c>
      <c r="B7" s="268" t="s">
        <v>893</v>
      </c>
      <c r="C7" s="269">
        <v>0</v>
      </c>
      <c r="D7" s="269">
        <v>0</v>
      </c>
      <c r="E7" s="270">
        <v>0</v>
      </c>
    </row>
    <row r="8" spans="1:5" ht="18" customHeight="1">
      <c r="A8" s="267">
        <v>2</v>
      </c>
      <c r="B8" s="268" t="s">
        <v>667</v>
      </c>
      <c r="C8" s="269">
        <v>0</v>
      </c>
      <c r="D8" s="269">
        <v>0</v>
      </c>
      <c r="E8" s="270">
        <v>0</v>
      </c>
    </row>
    <row r="9" spans="1:5" ht="18" customHeight="1">
      <c r="A9" s="267">
        <v>3</v>
      </c>
      <c r="B9" s="268" t="s">
        <v>895</v>
      </c>
      <c r="C9" s="269">
        <v>0</v>
      </c>
      <c r="D9" s="269">
        <v>0</v>
      </c>
      <c r="E9" s="270">
        <v>0</v>
      </c>
    </row>
    <row r="10" spans="1:5" ht="18" customHeight="1">
      <c r="A10" s="267">
        <v>4</v>
      </c>
      <c r="B10" s="268" t="s">
        <v>668</v>
      </c>
      <c r="C10" s="269">
        <v>0</v>
      </c>
      <c r="D10" s="269">
        <v>0</v>
      </c>
      <c r="E10" s="270">
        <v>0</v>
      </c>
    </row>
    <row r="11" spans="1:5" ht="18" customHeight="1">
      <c r="A11" s="267">
        <v>5</v>
      </c>
      <c r="B11" s="268" t="s">
        <v>897</v>
      </c>
      <c r="C11" s="269">
        <v>0</v>
      </c>
      <c r="D11" s="269">
        <v>0</v>
      </c>
      <c r="E11" s="270">
        <v>0</v>
      </c>
    </row>
    <row r="12" spans="1:5" ht="18" customHeight="1">
      <c r="A12" s="267">
        <v>6</v>
      </c>
      <c r="B12" s="268" t="s">
        <v>669</v>
      </c>
      <c r="C12" s="269">
        <v>0</v>
      </c>
      <c r="D12" s="269">
        <v>0</v>
      </c>
      <c r="E12" s="270">
        <v>0</v>
      </c>
    </row>
    <row r="13" spans="1:5" ht="18" customHeight="1">
      <c r="A13" s="267">
        <v>7</v>
      </c>
      <c r="B13" s="268" t="s">
        <v>670</v>
      </c>
      <c r="C13" s="269">
        <v>700006</v>
      </c>
      <c r="D13" s="269">
        <v>0</v>
      </c>
      <c r="E13" s="270">
        <v>0</v>
      </c>
    </row>
    <row r="14" spans="1:5" ht="18" customHeight="1">
      <c r="A14" s="267">
        <v>8</v>
      </c>
      <c r="B14" s="268" t="s">
        <v>900</v>
      </c>
      <c r="C14" s="269">
        <v>0</v>
      </c>
      <c r="D14" s="269">
        <v>0</v>
      </c>
      <c r="E14" s="270">
        <v>0</v>
      </c>
    </row>
    <row r="15" spans="1:5" ht="18" customHeight="1">
      <c r="A15" s="267">
        <v>9</v>
      </c>
      <c r="B15" s="268" t="s">
        <v>901</v>
      </c>
      <c r="C15" s="269">
        <v>0</v>
      </c>
      <c r="D15" s="269">
        <v>0</v>
      </c>
      <c r="E15" s="270">
        <v>0</v>
      </c>
    </row>
    <row r="16" spans="1:5" ht="18" customHeight="1">
      <c r="A16" s="267">
        <v>10</v>
      </c>
      <c r="B16" s="268" t="s">
        <v>671</v>
      </c>
      <c r="C16" s="269">
        <v>0</v>
      </c>
      <c r="D16" s="269">
        <v>0</v>
      </c>
      <c r="E16" s="270">
        <v>0</v>
      </c>
    </row>
    <row r="17" spans="1:5" ht="18" customHeight="1">
      <c r="A17" s="267">
        <v>11</v>
      </c>
      <c r="B17" s="268" t="s">
        <v>903</v>
      </c>
      <c r="C17" s="269">
        <v>0</v>
      </c>
      <c r="D17" s="269">
        <v>0</v>
      </c>
      <c r="E17" s="270">
        <v>0</v>
      </c>
    </row>
    <row r="18" spans="1:5" ht="18" customHeight="1">
      <c r="A18" s="267">
        <v>12</v>
      </c>
      <c r="B18" s="268" t="s">
        <v>904</v>
      </c>
      <c r="C18" s="269">
        <v>0</v>
      </c>
      <c r="D18" s="269">
        <v>0</v>
      </c>
      <c r="E18" s="270">
        <v>0</v>
      </c>
    </row>
    <row r="19" spans="1:5" ht="18" customHeight="1">
      <c r="A19" s="267">
        <v>13</v>
      </c>
      <c r="B19" s="268" t="s">
        <v>905</v>
      </c>
      <c r="C19" s="269">
        <v>0</v>
      </c>
      <c r="D19" s="269">
        <v>0</v>
      </c>
      <c r="E19" s="270">
        <v>0</v>
      </c>
    </row>
    <row r="20" spans="1:5" ht="18" customHeight="1">
      <c r="A20" s="267">
        <v>14</v>
      </c>
      <c r="B20" s="268" t="s">
        <v>906</v>
      </c>
      <c r="C20" s="269">
        <v>0</v>
      </c>
      <c r="D20" s="269">
        <v>0</v>
      </c>
      <c r="E20" s="270">
        <v>0</v>
      </c>
    </row>
    <row r="21" spans="1:5" ht="18" customHeight="1">
      <c r="A21" s="267">
        <v>15</v>
      </c>
      <c r="B21" s="268" t="s">
        <v>907</v>
      </c>
      <c r="C21" s="269">
        <v>0</v>
      </c>
      <c r="D21" s="269">
        <v>0</v>
      </c>
      <c r="E21" s="270">
        <v>0</v>
      </c>
    </row>
    <row r="22" spans="1:5" ht="18" customHeight="1">
      <c r="A22" s="267">
        <v>16</v>
      </c>
      <c r="B22" s="268" t="s">
        <v>908</v>
      </c>
      <c r="C22" s="269">
        <v>611978.42</v>
      </c>
      <c r="D22" s="269">
        <v>0</v>
      </c>
      <c r="E22" s="270">
        <v>0</v>
      </c>
    </row>
    <row r="23" spans="1:5" ht="18" customHeight="1">
      <c r="A23" s="267">
        <v>17</v>
      </c>
      <c r="B23" s="268" t="s">
        <v>909</v>
      </c>
      <c r="C23" s="269">
        <v>0</v>
      </c>
      <c r="D23" s="269">
        <v>0</v>
      </c>
      <c r="E23" s="270">
        <v>0</v>
      </c>
    </row>
    <row r="24" spans="1:5" ht="19.5" thickBot="1">
      <c r="A24" s="271"/>
      <c r="B24" s="272" t="s">
        <v>672</v>
      </c>
      <c r="C24" s="273">
        <f>SUM(C7:C23)</f>
        <v>1311984.42</v>
      </c>
      <c r="D24" s="273">
        <v>0</v>
      </c>
      <c r="E24" s="274">
        <v>0</v>
      </c>
    </row>
    <row r="25" spans="1:5" ht="15.75">
      <c r="A25" s="275"/>
      <c r="B25" s="276"/>
      <c r="C25" s="276"/>
      <c r="D25" s="266"/>
      <c r="E25" s="266"/>
    </row>
    <row r="26" spans="1:5" ht="15">
      <c r="A26" s="277"/>
      <c r="B26" s="255"/>
      <c r="C26" s="255"/>
      <c r="D26" s="266"/>
      <c r="E26" s="266"/>
    </row>
    <row r="27" ht="12.75">
      <c r="A27" s="277"/>
    </row>
    <row r="28" ht="12.75">
      <c r="A28" s="277"/>
    </row>
  </sheetData>
  <sheetProtection/>
  <mergeCells count="3">
    <mergeCell ref="C1:E1"/>
    <mergeCell ref="A2:C2"/>
    <mergeCell ref="A4:E4"/>
  </mergeCells>
  <printOptions/>
  <pageMargins left="0.7" right="0.7" top="0.75" bottom="0.75" header="0.3" footer="0.3"/>
  <pageSetup horizontalDpi="600" verticalDpi="600" orientation="portrait" paperSize="9" scale="94" r:id="rId1"/>
</worksheet>
</file>

<file path=xl/worksheets/sheet16.xml><?xml version="1.0" encoding="utf-8"?>
<worksheet xmlns="http://schemas.openxmlformats.org/spreadsheetml/2006/main" xmlns:r="http://schemas.openxmlformats.org/officeDocument/2006/relationships">
  <dimension ref="B2:E12"/>
  <sheetViews>
    <sheetView zoomScale="50" zoomScaleNormal="50" zoomScalePageLayoutView="0" workbookViewId="0" topLeftCell="A1">
      <selection activeCell="L12" sqref="L12"/>
    </sheetView>
  </sheetViews>
  <sheetFormatPr defaultColWidth="9.140625" defaultRowHeight="12.75"/>
  <cols>
    <col min="2" max="2" width="76.7109375" style="0" customWidth="1"/>
    <col min="3" max="3" width="46.421875" style="0" customWidth="1"/>
  </cols>
  <sheetData>
    <row r="2" spans="2:3" ht="18" customHeight="1">
      <c r="B2" s="255"/>
      <c r="C2" s="311" t="s">
        <v>1145</v>
      </c>
    </row>
    <row r="3" spans="2:3" ht="53.25" customHeight="1">
      <c r="B3" s="255"/>
      <c r="C3" s="312" t="s">
        <v>912</v>
      </c>
    </row>
    <row r="4" spans="2:3" ht="18.75">
      <c r="B4" s="255"/>
      <c r="C4" s="311" t="s">
        <v>913</v>
      </c>
    </row>
    <row r="5" spans="2:5" ht="56.25" customHeight="1">
      <c r="B5" s="310"/>
      <c r="C5" s="312" t="s">
        <v>968</v>
      </c>
      <c r="D5" s="310"/>
      <c r="E5" s="310"/>
    </row>
    <row r="6" spans="2:3" ht="48" customHeight="1">
      <c r="B6" s="440" t="s">
        <v>1146</v>
      </c>
      <c r="C6" s="441"/>
    </row>
    <row r="7" spans="2:3" ht="84.75" customHeight="1">
      <c r="B7" s="441"/>
      <c r="C7" s="441"/>
    </row>
    <row r="8" spans="2:3" ht="12.75">
      <c r="B8" s="255"/>
      <c r="C8" s="255"/>
    </row>
    <row r="9" spans="2:3" ht="15.75" customHeight="1">
      <c r="B9" s="442" t="s">
        <v>1147</v>
      </c>
      <c r="C9" s="443"/>
    </row>
    <row r="10" spans="2:3" ht="126" customHeight="1">
      <c r="B10" s="443"/>
      <c r="C10" s="443"/>
    </row>
    <row r="11" spans="2:3" ht="37.5" customHeight="1">
      <c r="B11" s="443"/>
      <c r="C11" s="443"/>
    </row>
    <row r="12" spans="2:3" ht="311.25" customHeight="1">
      <c r="B12" s="443"/>
      <c r="C12" s="443"/>
    </row>
  </sheetData>
  <sheetProtection/>
  <mergeCells count="2">
    <mergeCell ref="B6:C7"/>
    <mergeCell ref="B9:C12"/>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E27"/>
  <sheetViews>
    <sheetView tabSelected="1" zoomScale="70" zoomScaleNormal="70" zoomScalePageLayoutView="0" workbookViewId="0" topLeftCell="A1">
      <selection activeCell="G29" sqref="G29"/>
    </sheetView>
  </sheetViews>
  <sheetFormatPr defaultColWidth="9.140625" defaultRowHeight="12.75"/>
  <cols>
    <col min="1" max="1" width="5.28125" style="255" customWidth="1"/>
    <col min="2" max="2" width="47.57421875" style="255" customWidth="1"/>
    <col min="3" max="3" width="18.140625" style="255" customWidth="1"/>
    <col min="4" max="4" width="17.28125" style="255" customWidth="1"/>
    <col min="5" max="5" width="18.00390625" style="255" customWidth="1"/>
    <col min="6" max="16384" width="9.140625" style="255" customWidth="1"/>
  </cols>
  <sheetData>
    <row r="1" spans="2:5" ht="86.25" customHeight="1">
      <c r="B1" s="256"/>
      <c r="C1" s="437" t="s">
        <v>1148</v>
      </c>
      <c r="D1" s="437"/>
      <c r="E1" s="437"/>
    </row>
    <row r="2" spans="1:3" ht="17.25" customHeight="1">
      <c r="A2" s="438"/>
      <c r="B2" s="438"/>
      <c r="C2" s="438"/>
    </row>
    <row r="3" ht="20.25" customHeight="1">
      <c r="C3" s="257"/>
    </row>
    <row r="4" spans="1:5" ht="114" customHeight="1">
      <c r="A4" s="439" t="s">
        <v>1149</v>
      </c>
      <c r="B4" s="439"/>
      <c r="C4" s="439"/>
      <c r="D4" s="439"/>
      <c r="E4" s="439"/>
    </row>
    <row r="5" spans="1:4" ht="19.5" thickBot="1">
      <c r="A5" s="258"/>
      <c r="B5" s="259"/>
      <c r="C5" s="260"/>
      <c r="D5" s="261"/>
    </row>
    <row r="6" spans="1:5" s="266" customFormat="1" ht="33" customHeight="1">
      <c r="A6" s="262" t="s">
        <v>852</v>
      </c>
      <c r="B6" s="263" t="s">
        <v>664</v>
      </c>
      <c r="C6" s="264" t="s">
        <v>665</v>
      </c>
      <c r="D6" s="264" t="s">
        <v>666</v>
      </c>
      <c r="E6" s="265" t="s">
        <v>673</v>
      </c>
    </row>
    <row r="7" spans="1:5" s="266" customFormat="1" ht="15.75">
      <c r="A7" s="267">
        <v>1</v>
      </c>
      <c r="B7" s="268" t="s">
        <v>893</v>
      </c>
      <c r="C7" s="269">
        <v>0</v>
      </c>
      <c r="D7" s="269">
        <v>0</v>
      </c>
      <c r="E7" s="270">
        <v>0</v>
      </c>
    </row>
    <row r="8" spans="1:5" s="266" customFormat="1" ht="15.75">
      <c r="A8" s="267">
        <f>A7+1</f>
        <v>2</v>
      </c>
      <c r="B8" s="268" t="s">
        <v>667</v>
      </c>
      <c r="C8" s="269">
        <v>0</v>
      </c>
      <c r="D8" s="269">
        <v>0</v>
      </c>
      <c r="E8" s="270">
        <v>0</v>
      </c>
    </row>
    <row r="9" spans="1:5" s="266" customFormat="1" ht="15.75">
      <c r="A9" s="267">
        <f aca="true" t="shared" si="0" ref="A9:A22">A8+1</f>
        <v>3</v>
      </c>
      <c r="B9" s="268" t="s">
        <v>895</v>
      </c>
      <c r="C9" s="269">
        <v>0</v>
      </c>
      <c r="D9" s="269">
        <v>0</v>
      </c>
      <c r="E9" s="270">
        <v>0</v>
      </c>
    </row>
    <row r="10" spans="1:5" s="266" customFormat="1" ht="15.75">
      <c r="A10" s="267">
        <f t="shared" si="0"/>
        <v>4</v>
      </c>
      <c r="B10" s="268" t="s">
        <v>668</v>
      </c>
      <c r="C10" s="269">
        <v>0</v>
      </c>
      <c r="D10" s="269">
        <v>0</v>
      </c>
      <c r="E10" s="270">
        <v>0</v>
      </c>
    </row>
    <row r="11" spans="1:5" s="266" customFormat="1" ht="15.75">
      <c r="A11" s="267">
        <f t="shared" si="0"/>
        <v>5</v>
      </c>
      <c r="B11" s="268" t="s">
        <v>897</v>
      </c>
      <c r="C11" s="269">
        <v>0</v>
      </c>
      <c r="D11" s="269">
        <v>0</v>
      </c>
      <c r="E11" s="270">
        <v>0</v>
      </c>
    </row>
    <row r="12" spans="1:5" s="266" customFormat="1" ht="15.75">
      <c r="A12" s="267">
        <f t="shared" si="0"/>
        <v>6</v>
      </c>
      <c r="B12" s="268" t="s">
        <v>669</v>
      </c>
      <c r="C12" s="269">
        <v>2000000</v>
      </c>
      <c r="D12" s="269">
        <v>0</v>
      </c>
      <c r="E12" s="270">
        <v>0</v>
      </c>
    </row>
    <row r="13" spans="1:5" s="266" customFormat="1" ht="15.75">
      <c r="A13" s="267">
        <f t="shared" si="0"/>
        <v>7</v>
      </c>
      <c r="B13" s="268" t="s">
        <v>900</v>
      </c>
      <c r="C13" s="269">
        <v>0</v>
      </c>
      <c r="D13" s="269">
        <v>0</v>
      </c>
      <c r="E13" s="270">
        <v>0</v>
      </c>
    </row>
    <row r="14" spans="1:5" s="266" customFormat="1" ht="15.75">
      <c r="A14" s="267">
        <f t="shared" si="0"/>
        <v>8</v>
      </c>
      <c r="B14" s="268" t="s">
        <v>901</v>
      </c>
      <c r="C14" s="269">
        <v>0</v>
      </c>
      <c r="D14" s="269">
        <v>0</v>
      </c>
      <c r="E14" s="270">
        <v>0</v>
      </c>
    </row>
    <row r="15" spans="1:5" s="266" customFormat="1" ht="15.75">
      <c r="A15" s="267">
        <f t="shared" si="0"/>
        <v>9</v>
      </c>
      <c r="B15" s="268" t="s">
        <v>671</v>
      </c>
      <c r="C15" s="269">
        <v>0</v>
      </c>
      <c r="D15" s="269">
        <v>0</v>
      </c>
      <c r="E15" s="270">
        <v>0</v>
      </c>
    </row>
    <row r="16" spans="1:5" s="266" customFormat="1" ht="15.75">
      <c r="A16" s="267">
        <f t="shared" si="0"/>
        <v>10</v>
      </c>
      <c r="B16" s="268" t="s">
        <v>903</v>
      </c>
      <c r="C16" s="269">
        <v>0</v>
      </c>
      <c r="D16" s="269">
        <v>0</v>
      </c>
      <c r="E16" s="270">
        <v>0</v>
      </c>
    </row>
    <row r="17" spans="1:5" s="266" customFormat="1" ht="15.75">
      <c r="A17" s="267">
        <f t="shared" si="0"/>
        <v>11</v>
      </c>
      <c r="B17" s="268" t="s">
        <v>904</v>
      </c>
      <c r="C17" s="269">
        <v>0</v>
      </c>
      <c r="D17" s="269">
        <v>0</v>
      </c>
      <c r="E17" s="270">
        <v>0</v>
      </c>
    </row>
    <row r="18" spans="1:5" s="266" customFormat="1" ht="15.75">
      <c r="A18" s="267">
        <f t="shared" si="0"/>
        <v>12</v>
      </c>
      <c r="B18" s="268" t="s">
        <v>905</v>
      </c>
      <c r="C18" s="269">
        <v>0</v>
      </c>
      <c r="D18" s="269">
        <v>0</v>
      </c>
      <c r="E18" s="270">
        <v>0</v>
      </c>
    </row>
    <row r="19" spans="1:5" s="266" customFormat="1" ht="15.75">
      <c r="A19" s="267">
        <f t="shared" si="0"/>
        <v>13</v>
      </c>
      <c r="B19" s="268" t="s">
        <v>906</v>
      </c>
      <c r="C19" s="269">
        <v>0</v>
      </c>
      <c r="D19" s="269">
        <v>0</v>
      </c>
      <c r="E19" s="270">
        <v>0</v>
      </c>
    </row>
    <row r="20" spans="1:5" s="266" customFormat="1" ht="15.75">
      <c r="A20" s="267">
        <f t="shared" si="0"/>
        <v>14</v>
      </c>
      <c r="B20" s="268" t="s">
        <v>907</v>
      </c>
      <c r="C20" s="269">
        <v>0</v>
      </c>
      <c r="D20" s="269">
        <v>0</v>
      </c>
      <c r="E20" s="270">
        <v>0</v>
      </c>
    </row>
    <row r="21" spans="1:5" s="266" customFormat="1" ht="15.75">
      <c r="A21" s="267">
        <f t="shared" si="0"/>
        <v>15</v>
      </c>
      <c r="B21" s="268" t="s">
        <v>908</v>
      </c>
      <c r="C21" s="269">
        <v>0</v>
      </c>
      <c r="D21" s="269">
        <v>0</v>
      </c>
      <c r="E21" s="270">
        <v>0</v>
      </c>
    </row>
    <row r="22" spans="1:5" s="266" customFormat="1" ht="15.75">
      <c r="A22" s="267">
        <f t="shared" si="0"/>
        <v>16</v>
      </c>
      <c r="B22" s="268" t="s">
        <v>909</v>
      </c>
      <c r="C22" s="269">
        <v>0</v>
      </c>
      <c r="D22" s="269">
        <v>0</v>
      </c>
      <c r="E22" s="270">
        <v>0</v>
      </c>
    </row>
    <row r="23" spans="1:5" s="266" customFormat="1" ht="19.5" thickBot="1">
      <c r="A23" s="271"/>
      <c r="B23" s="272" t="s">
        <v>672</v>
      </c>
      <c r="C23" s="273">
        <f>SUM(C7:C22)</f>
        <v>2000000</v>
      </c>
      <c r="D23" s="273">
        <f>SUM(D7:D22)</f>
        <v>0</v>
      </c>
      <c r="E23" s="274">
        <f>SUM(E7:E22)</f>
        <v>0</v>
      </c>
    </row>
    <row r="24" spans="1:3" s="266" customFormat="1" ht="15.75">
      <c r="A24" s="275"/>
      <c r="B24" s="276"/>
      <c r="C24" s="276"/>
    </row>
    <row r="25" spans="1:3" s="266" customFormat="1" ht="15">
      <c r="A25" s="277"/>
      <c r="B25" s="255"/>
      <c r="C25" s="255"/>
    </row>
    <row r="26" ht="12.75">
      <c r="A26" s="277"/>
    </row>
    <row r="27" ht="12.75">
      <c r="A27" s="277"/>
    </row>
  </sheetData>
  <sheetProtection/>
  <mergeCells count="3">
    <mergeCell ref="C1:E1"/>
    <mergeCell ref="A2:C2"/>
    <mergeCell ref="A4:E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155"/>
  <sheetViews>
    <sheetView view="pageBreakPreview" zoomScale="60" zoomScalePageLayoutView="0" workbookViewId="0" topLeftCell="A71">
      <selection activeCell="C158" sqref="C158"/>
    </sheetView>
  </sheetViews>
  <sheetFormatPr defaultColWidth="8.7109375" defaultRowHeight="12.75"/>
  <cols>
    <col min="1" max="1" width="25.8515625" style="77" customWidth="1"/>
    <col min="2" max="2" width="85.140625" style="87" customWidth="1"/>
    <col min="3" max="3" width="21.28125" style="304" customWidth="1"/>
    <col min="4" max="4" width="22.00390625" style="303" customWidth="1"/>
    <col min="5" max="5" width="21.7109375" style="303" customWidth="1"/>
    <col min="6" max="16384" width="8.7109375" style="1" customWidth="1"/>
  </cols>
  <sheetData>
    <row r="1" spans="2:5" ht="119.25" customHeight="1">
      <c r="B1" s="78"/>
      <c r="C1" s="399" t="s">
        <v>948</v>
      </c>
      <c r="D1" s="399"/>
      <c r="E1" s="399"/>
    </row>
    <row r="2" spans="1:5" s="79" customFormat="1" ht="42.75" customHeight="1">
      <c r="A2" s="400" t="s">
        <v>723</v>
      </c>
      <c r="B2" s="400"/>
      <c r="C2" s="400"/>
      <c r="D2" s="400"/>
      <c r="E2" s="400"/>
    </row>
    <row r="3" spans="1:5" s="79" customFormat="1" ht="20.25" customHeight="1" thickBot="1">
      <c r="A3" s="80"/>
      <c r="B3" s="81"/>
      <c r="C3" s="282"/>
      <c r="D3" s="283"/>
      <c r="E3" s="283"/>
    </row>
    <row r="4" spans="1:5" s="83" customFormat="1" ht="66" customHeight="1">
      <c r="A4" s="82" t="s">
        <v>478</v>
      </c>
      <c r="B4" s="130" t="s">
        <v>479</v>
      </c>
      <c r="C4" s="284" t="s">
        <v>480</v>
      </c>
      <c r="D4" s="284" t="s">
        <v>481</v>
      </c>
      <c r="E4" s="285" t="s">
        <v>724</v>
      </c>
    </row>
    <row r="5" spans="1:5" s="79" customFormat="1" ht="15.75">
      <c r="A5" s="147" t="s">
        <v>482</v>
      </c>
      <c r="B5" s="313" t="s">
        <v>483</v>
      </c>
      <c r="C5" s="286">
        <f>C6+C11+C17+C31+C44+C50+C54+C73</f>
        <v>349143832.78</v>
      </c>
      <c r="D5" s="286">
        <f>D6+D11+D17+D31+D44+D50+D54+D73</f>
        <v>330341665.78</v>
      </c>
      <c r="E5" s="305">
        <f>E6+E11+E17+E31+E44+E50+E54+E73</f>
        <v>342296492.78</v>
      </c>
    </row>
    <row r="6" spans="1:5" s="79" customFormat="1" ht="15.75">
      <c r="A6" s="147" t="s">
        <v>484</v>
      </c>
      <c r="B6" s="313" t="s">
        <v>485</v>
      </c>
      <c r="C6" s="286">
        <f>C7</f>
        <v>231435767</v>
      </c>
      <c r="D6" s="286">
        <f>D7</f>
        <v>246258449</v>
      </c>
      <c r="E6" s="305">
        <f>E7</f>
        <v>261507896</v>
      </c>
    </row>
    <row r="7" spans="1:5" s="79" customFormat="1" ht="15.75">
      <c r="A7" s="147" t="s">
        <v>486</v>
      </c>
      <c r="B7" s="313" t="s">
        <v>487</v>
      </c>
      <c r="C7" s="286">
        <f>C8+C9+C10</f>
        <v>231435767</v>
      </c>
      <c r="D7" s="286">
        <f>D8+D9+D10</f>
        <v>246258449</v>
      </c>
      <c r="E7" s="305">
        <f>E8+E9+E10</f>
        <v>261507896</v>
      </c>
    </row>
    <row r="8" spans="1:5" s="79" customFormat="1" ht="69" customHeight="1">
      <c r="A8" s="148" t="s">
        <v>488</v>
      </c>
      <c r="B8" s="140" t="s">
        <v>489</v>
      </c>
      <c r="C8" s="279">
        <v>225197701</v>
      </c>
      <c r="D8" s="279">
        <v>239786140</v>
      </c>
      <c r="E8" s="287">
        <v>254697219</v>
      </c>
    </row>
    <row r="9" spans="1:5" s="79" customFormat="1" ht="99" customHeight="1">
      <c r="A9" s="148" t="s">
        <v>490</v>
      </c>
      <c r="B9" s="140" t="s">
        <v>725</v>
      </c>
      <c r="C9" s="279">
        <v>5291645</v>
      </c>
      <c r="D9" s="279">
        <v>5525888</v>
      </c>
      <c r="E9" s="287">
        <v>5864256</v>
      </c>
    </row>
    <row r="10" spans="1:5" s="79" customFormat="1" ht="36.75" customHeight="1">
      <c r="A10" s="148" t="s">
        <v>491</v>
      </c>
      <c r="B10" s="140" t="s">
        <v>492</v>
      </c>
      <c r="C10" s="279">
        <v>946421</v>
      </c>
      <c r="D10" s="279">
        <v>946421</v>
      </c>
      <c r="E10" s="287">
        <v>946421</v>
      </c>
    </row>
    <row r="11" spans="1:5" s="79" customFormat="1" ht="33" customHeight="1">
      <c r="A11" s="133" t="s">
        <v>493</v>
      </c>
      <c r="B11" s="134" t="s">
        <v>494</v>
      </c>
      <c r="C11" s="288">
        <f>C12</f>
        <v>20896835</v>
      </c>
      <c r="D11" s="288">
        <f>D12</f>
        <v>19549538</v>
      </c>
      <c r="E11" s="289">
        <f>E12</f>
        <v>20908573</v>
      </c>
    </row>
    <row r="12" spans="1:5" s="79" customFormat="1" ht="31.5">
      <c r="A12" s="148" t="s">
        <v>495</v>
      </c>
      <c r="B12" s="140" t="s">
        <v>496</v>
      </c>
      <c r="C12" s="290">
        <f>C13+C14+C15+C16</f>
        <v>20896835</v>
      </c>
      <c r="D12" s="290">
        <f>D13+D14+D15+D16</f>
        <v>19549538</v>
      </c>
      <c r="E12" s="291">
        <f>E13+E14+E15+E16</f>
        <v>20908573</v>
      </c>
    </row>
    <row r="13" spans="1:5" s="79" customFormat="1" ht="99.75" customHeight="1">
      <c r="A13" s="148" t="s">
        <v>990</v>
      </c>
      <c r="B13" s="140" t="s">
        <v>991</v>
      </c>
      <c r="C13" s="279">
        <v>9544735</v>
      </c>
      <c r="D13" s="279">
        <v>7084211</v>
      </c>
      <c r="E13" s="287">
        <v>7561757</v>
      </c>
    </row>
    <row r="14" spans="1:5" s="79" customFormat="1" ht="105" customHeight="1">
      <c r="A14" s="148" t="s">
        <v>992</v>
      </c>
      <c r="B14" s="140" t="s">
        <v>993</v>
      </c>
      <c r="C14" s="279">
        <v>51588</v>
      </c>
      <c r="D14" s="279">
        <v>46776</v>
      </c>
      <c r="E14" s="287">
        <v>48407</v>
      </c>
    </row>
    <row r="15" spans="1:5" s="79" customFormat="1" ht="100.5" customHeight="1">
      <c r="A15" s="148" t="s">
        <v>994</v>
      </c>
      <c r="B15" s="140" t="s">
        <v>995</v>
      </c>
      <c r="C15" s="279">
        <v>12785224</v>
      </c>
      <c r="D15" s="279">
        <v>13736369</v>
      </c>
      <c r="E15" s="287">
        <v>14667738</v>
      </c>
    </row>
    <row r="16" spans="1:5" s="79" customFormat="1" ht="94.5">
      <c r="A16" s="148" t="s">
        <v>996</v>
      </c>
      <c r="B16" s="140" t="s">
        <v>997</v>
      </c>
      <c r="C16" s="279">
        <v>-1484712</v>
      </c>
      <c r="D16" s="279">
        <v>-1317818</v>
      </c>
      <c r="E16" s="287">
        <v>-1369329</v>
      </c>
    </row>
    <row r="17" spans="1:5" s="79" customFormat="1" ht="15.75">
      <c r="A17" s="133" t="s">
        <v>497</v>
      </c>
      <c r="B17" s="134" t="s">
        <v>498</v>
      </c>
      <c r="C17" s="288">
        <f>C24+C27+C18+C29</f>
        <v>7886490</v>
      </c>
      <c r="D17" s="288">
        <f>D24+D27+D18+D29</f>
        <v>7947078</v>
      </c>
      <c r="E17" s="289">
        <f>E24+E27+E18+E29</f>
        <v>3293423</v>
      </c>
    </row>
    <row r="18" spans="1:5" s="79" customFormat="1" ht="31.5">
      <c r="A18" s="148" t="s">
        <v>499</v>
      </c>
      <c r="B18" s="140" t="s">
        <v>500</v>
      </c>
      <c r="C18" s="290">
        <f>C19+C21+C23</f>
        <v>1204361</v>
      </c>
      <c r="D18" s="290">
        <f>D19+D21</f>
        <v>1217346</v>
      </c>
      <c r="E18" s="291">
        <f>E19+E21</f>
        <v>1255084</v>
      </c>
    </row>
    <row r="19" spans="1:5" s="79" customFormat="1" ht="31.5">
      <c r="A19" s="84" t="s">
        <v>501</v>
      </c>
      <c r="B19" s="314" t="s">
        <v>502</v>
      </c>
      <c r="C19" s="292">
        <f>C20</f>
        <v>882643</v>
      </c>
      <c r="D19" s="292">
        <f>D20</f>
        <v>958626</v>
      </c>
      <c r="E19" s="293">
        <f>E20</f>
        <v>988343</v>
      </c>
    </row>
    <row r="20" spans="1:5" s="79" customFormat="1" ht="33.75" customHeight="1">
      <c r="A20" s="84" t="s">
        <v>503</v>
      </c>
      <c r="B20" s="314" t="s">
        <v>502</v>
      </c>
      <c r="C20" s="279">
        <v>882643</v>
      </c>
      <c r="D20" s="279">
        <v>958626</v>
      </c>
      <c r="E20" s="293">
        <v>988343</v>
      </c>
    </row>
    <row r="21" spans="1:5" s="79" customFormat="1" ht="31.5">
      <c r="A21" s="84" t="s">
        <v>504</v>
      </c>
      <c r="B21" s="314" t="s">
        <v>505</v>
      </c>
      <c r="C21" s="292">
        <f>C22</f>
        <v>320084</v>
      </c>
      <c r="D21" s="292">
        <f>D22</f>
        <v>258720</v>
      </c>
      <c r="E21" s="293">
        <f>E22</f>
        <v>266741</v>
      </c>
    </row>
    <row r="22" spans="1:5" s="79" customFormat="1" ht="57.75" customHeight="1">
      <c r="A22" s="84" t="s">
        <v>506</v>
      </c>
      <c r="B22" s="314" t="s">
        <v>507</v>
      </c>
      <c r="C22" s="279">
        <v>320084</v>
      </c>
      <c r="D22" s="279">
        <v>258720</v>
      </c>
      <c r="E22" s="293">
        <v>266741</v>
      </c>
    </row>
    <row r="23" spans="1:5" s="79" customFormat="1" ht="46.5" customHeight="1">
      <c r="A23" s="84" t="s">
        <v>998</v>
      </c>
      <c r="B23" s="314" t="s">
        <v>999</v>
      </c>
      <c r="C23" s="279">
        <v>1634</v>
      </c>
      <c r="D23" s="279">
        <v>0</v>
      </c>
      <c r="E23" s="287">
        <v>0</v>
      </c>
    </row>
    <row r="24" spans="1:5" s="79" customFormat="1" ht="15.75">
      <c r="A24" s="148" t="s">
        <v>508</v>
      </c>
      <c r="B24" s="140" t="s">
        <v>509</v>
      </c>
      <c r="C24" s="290">
        <f>C25+C26</f>
        <v>5373162</v>
      </c>
      <c r="D24" s="290">
        <f>D25</f>
        <v>6275871</v>
      </c>
      <c r="E24" s="291">
        <f>E25</f>
        <v>1568968</v>
      </c>
    </row>
    <row r="25" spans="1:5" s="79" customFormat="1" ht="15.75">
      <c r="A25" s="148" t="s">
        <v>510</v>
      </c>
      <c r="B25" s="140" t="s">
        <v>509</v>
      </c>
      <c r="C25" s="290">
        <v>5371994.86</v>
      </c>
      <c r="D25" s="279">
        <v>6275871</v>
      </c>
      <c r="E25" s="287">
        <v>1568968</v>
      </c>
    </row>
    <row r="26" spans="1:5" s="79" customFormat="1" ht="31.5">
      <c r="A26" s="148" t="s">
        <v>1000</v>
      </c>
      <c r="B26" s="140" t="s">
        <v>1001</v>
      </c>
      <c r="C26" s="290">
        <v>1167.14</v>
      </c>
      <c r="D26" s="279">
        <v>0</v>
      </c>
      <c r="E26" s="287">
        <v>0</v>
      </c>
    </row>
    <row r="27" spans="1:5" s="79" customFormat="1" ht="15.75">
      <c r="A27" s="148" t="s">
        <v>511</v>
      </c>
      <c r="B27" s="315" t="s">
        <v>512</v>
      </c>
      <c r="C27" s="290">
        <f>C28</f>
        <v>1118652</v>
      </c>
      <c r="D27" s="290">
        <f>D28</f>
        <v>353546</v>
      </c>
      <c r="E27" s="291">
        <f>E28</f>
        <v>369056</v>
      </c>
    </row>
    <row r="28" spans="1:5" s="79" customFormat="1" ht="15.75">
      <c r="A28" s="148" t="s">
        <v>513</v>
      </c>
      <c r="B28" s="315" t="s">
        <v>512</v>
      </c>
      <c r="C28" s="279">
        <v>1118652</v>
      </c>
      <c r="D28" s="279">
        <v>353546</v>
      </c>
      <c r="E28" s="287">
        <v>369056</v>
      </c>
    </row>
    <row r="29" spans="1:5" s="79" customFormat="1" ht="15.75">
      <c r="A29" s="148" t="s">
        <v>514</v>
      </c>
      <c r="B29" s="315" t="s">
        <v>515</v>
      </c>
      <c r="C29" s="290">
        <f>C30</f>
        <v>190315</v>
      </c>
      <c r="D29" s="290">
        <f>D30</f>
        <v>100315</v>
      </c>
      <c r="E29" s="291">
        <f>E30</f>
        <v>100315</v>
      </c>
    </row>
    <row r="30" spans="1:5" s="79" customFormat="1" ht="31.5">
      <c r="A30" s="148" t="s">
        <v>516</v>
      </c>
      <c r="B30" s="315" t="s">
        <v>517</v>
      </c>
      <c r="C30" s="290">
        <v>190315</v>
      </c>
      <c r="D30" s="290">
        <v>100315</v>
      </c>
      <c r="E30" s="291">
        <v>100315</v>
      </c>
    </row>
    <row r="31" spans="1:5" s="79" customFormat="1" ht="31.5">
      <c r="A31" s="133" t="s">
        <v>518</v>
      </c>
      <c r="B31" s="134" t="s">
        <v>519</v>
      </c>
      <c r="C31" s="288">
        <f>C32+C34+C41</f>
        <v>36154256.07</v>
      </c>
      <c r="D31" s="288">
        <f>D32+D34+D41</f>
        <v>26708854.78</v>
      </c>
      <c r="E31" s="289">
        <f>E32+E34+E41</f>
        <v>26708854.78</v>
      </c>
    </row>
    <row r="32" spans="1:5" s="79" customFormat="1" ht="15.75">
      <c r="A32" s="148" t="s">
        <v>520</v>
      </c>
      <c r="B32" s="140" t="s">
        <v>521</v>
      </c>
      <c r="C32" s="290">
        <f>C33</f>
        <v>783.43</v>
      </c>
      <c r="D32" s="290">
        <f>D33</f>
        <v>2942.14</v>
      </c>
      <c r="E32" s="291">
        <f>E33</f>
        <v>2942.14</v>
      </c>
    </row>
    <row r="33" spans="1:5" s="79" customFormat="1" ht="31.5">
      <c r="A33" s="148" t="s">
        <v>522</v>
      </c>
      <c r="B33" s="140" t="s">
        <v>523</v>
      </c>
      <c r="C33" s="279">
        <v>783.43</v>
      </c>
      <c r="D33" s="279">
        <v>2942.14</v>
      </c>
      <c r="E33" s="287">
        <v>2942.14</v>
      </c>
    </row>
    <row r="34" spans="1:5" s="79" customFormat="1" ht="78.75">
      <c r="A34" s="148" t="s">
        <v>524</v>
      </c>
      <c r="B34" s="140" t="s">
        <v>525</v>
      </c>
      <c r="C34" s="290">
        <f>C35+C37+C39</f>
        <v>35717677.04</v>
      </c>
      <c r="D34" s="290">
        <f>D35+D37+D39</f>
        <v>26270117.04</v>
      </c>
      <c r="E34" s="291">
        <f>E35+E37+E39</f>
        <v>26270117.04</v>
      </c>
    </row>
    <row r="35" spans="1:5" s="79" customFormat="1" ht="47.25">
      <c r="A35" s="148" t="s">
        <v>526</v>
      </c>
      <c r="B35" s="140" t="s">
        <v>527</v>
      </c>
      <c r="C35" s="290">
        <f>C36</f>
        <v>35104679</v>
      </c>
      <c r="D35" s="290">
        <f>D36</f>
        <v>25970212</v>
      </c>
      <c r="E35" s="291">
        <f>E36</f>
        <v>25970212</v>
      </c>
    </row>
    <row r="36" spans="1:5" s="79" customFormat="1" ht="81" customHeight="1">
      <c r="A36" s="148" t="s">
        <v>528</v>
      </c>
      <c r="B36" s="316" t="s">
        <v>529</v>
      </c>
      <c r="C36" s="279">
        <v>35104679</v>
      </c>
      <c r="D36" s="279">
        <v>25970212</v>
      </c>
      <c r="E36" s="287">
        <v>25970212</v>
      </c>
    </row>
    <row r="37" spans="1:5" s="79" customFormat="1" ht="67.5" customHeight="1">
      <c r="A37" s="148" t="s">
        <v>530</v>
      </c>
      <c r="B37" s="316" t="s">
        <v>531</v>
      </c>
      <c r="C37" s="278">
        <f>C38</f>
        <v>217458</v>
      </c>
      <c r="D37" s="278">
        <f>D38</f>
        <v>54365</v>
      </c>
      <c r="E37" s="294">
        <f>E38</f>
        <v>54365</v>
      </c>
    </row>
    <row r="38" spans="1:5" s="79" customFormat="1" ht="67.5" customHeight="1">
      <c r="A38" s="148" t="s">
        <v>532</v>
      </c>
      <c r="B38" s="315" t="s">
        <v>533</v>
      </c>
      <c r="C38" s="279">
        <v>217458</v>
      </c>
      <c r="D38" s="279">
        <v>54365</v>
      </c>
      <c r="E38" s="287">
        <v>54365</v>
      </c>
    </row>
    <row r="39" spans="1:5" s="79" customFormat="1" ht="63">
      <c r="A39" s="148" t="s">
        <v>534</v>
      </c>
      <c r="B39" s="140" t="s">
        <v>535</v>
      </c>
      <c r="C39" s="290">
        <f>C40</f>
        <v>395540.04</v>
      </c>
      <c r="D39" s="290">
        <f>D40</f>
        <v>245540.04</v>
      </c>
      <c r="E39" s="291">
        <f>E40</f>
        <v>245540.04</v>
      </c>
    </row>
    <row r="40" spans="1:5" s="79" customFormat="1" ht="63">
      <c r="A40" s="148" t="s">
        <v>536</v>
      </c>
      <c r="B40" s="140" t="s">
        <v>537</v>
      </c>
      <c r="C40" s="279">
        <v>395540.04</v>
      </c>
      <c r="D40" s="279">
        <v>245540.04</v>
      </c>
      <c r="E40" s="287">
        <v>245540.04</v>
      </c>
    </row>
    <row r="41" spans="1:5" s="79" customFormat="1" ht="64.5" customHeight="1">
      <c r="A41" s="148" t="s">
        <v>540</v>
      </c>
      <c r="B41" s="140" t="s">
        <v>541</v>
      </c>
      <c r="C41" s="290">
        <f aca="true" t="shared" si="0" ref="C41:E42">C42</f>
        <v>435795.6</v>
      </c>
      <c r="D41" s="290">
        <f t="shared" si="0"/>
        <v>435795.6</v>
      </c>
      <c r="E41" s="291">
        <f t="shared" si="0"/>
        <v>435795.6</v>
      </c>
    </row>
    <row r="42" spans="1:5" s="79" customFormat="1" ht="66" customHeight="1">
      <c r="A42" s="148" t="s">
        <v>542</v>
      </c>
      <c r="B42" s="140" t="s">
        <v>543</v>
      </c>
      <c r="C42" s="290">
        <f t="shared" si="0"/>
        <v>435795.6</v>
      </c>
      <c r="D42" s="290">
        <f t="shared" si="0"/>
        <v>435795.6</v>
      </c>
      <c r="E42" s="291">
        <f t="shared" si="0"/>
        <v>435795.6</v>
      </c>
    </row>
    <row r="43" spans="1:5" s="79" customFormat="1" ht="67.5" customHeight="1">
      <c r="A43" s="148" t="s">
        <v>544</v>
      </c>
      <c r="B43" s="140" t="s">
        <v>545</v>
      </c>
      <c r="C43" s="290">
        <v>435795.6</v>
      </c>
      <c r="D43" s="290">
        <v>435795.6</v>
      </c>
      <c r="E43" s="291">
        <v>435795.6</v>
      </c>
    </row>
    <row r="44" spans="1:5" s="79" customFormat="1" ht="15.75">
      <c r="A44" s="133" t="s">
        <v>546</v>
      </c>
      <c r="B44" s="134" t="s">
        <v>547</v>
      </c>
      <c r="C44" s="288">
        <f>C45</f>
        <v>6757630</v>
      </c>
      <c r="D44" s="288">
        <f>D45</f>
        <v>4857200</v>
      </c>
      <c r="E44" s="289">
        <f>E45</f>
        <v>4857200</v>
      </c>
    </row>
    <row r="45" spans="1:5" s="79" customFormat="1" ht="15.75">
      <c r="A45" s="148" t="s">
        <v>548</v>
      </c>
      <c r="B45" s="140" t="s">
        <v>549</v>
      </c>
      <c r="C45" s="290">
        <v>6757630</v>
      </c>
      <c r="D45" s="290">
        <f>D46+D47+D48</f>
        <v>4857200</v>
      </c>
      <c r="E45" s="291">
        <f>E46+E47+E48</f>
        <v>4857200</v>
      </c>
    </row>
    <row r="46" spans="1:5" s="79" customFormat="1" ht="31.5">
      <c r="A46" s="148" t="s">
        <v>550</v>
      </c>
      <c r="B46" s="140" t="s">
        <v>551</v>
      </c>
      <c r="C46" s="290">
        <v>217500</v>
      </c>
      <c r="D46" s="290">
        <v>132400</v>
      </c>
      <c r="E46" s="291">
        <v>132400</v>
      </c>
    </row>
    <row r="47" spans="1:5" s="79" customFormat="1" ht="15.75">
      <c r="A47" s="148" t="s">
        <v>825</v>
      </c>
      <c r="B47" s="140" t="s">
        <v>826</v>
      </c>
      <c r="C47" s="290">
        <v>922500</v>
      </c>
      <c r="D47" s="290">
        <v>1072500</v>
      </c>
      <c r="E47" s="291">
        <v>1072500</v>
      </c>
    </row>
    <row r="48" spans="1:5" s="79" customFormat="1" ht="15.75">
      <c r="A48" s="148" t="s">
        <v>552</v>
      </c>
      <c r="B48" s="140" t="s">
        <v>553</v>
      </c>
      <c r="C48" s="290">
        <v>3617630</v>
      </c>
      <c r="D48" s="290">
        <v>3652300</v>
      </c>
      <c r="E48" s="291">
        <v>3652300</v>
      </c>
    </row>
    <row r="49" spans="1:5" s="79" customFormat="1" ht="15.75">
      <c r="A49" s="148" t="s">
        <v>1002</v>
      </c>
      <c r="B49" s="140" t="s">
        <v>1003</v>
      </c>
      <c r="C49" s="290">
        <v>2000000</v>
      </c>
      <c r="D49" s="290"/>
      <c r="E49" s="291"/>
    </row>
    <row r="50" spans="1:5" s="79" customFormat="1" ht="31.5">
      <c r="A50" s="133" t="s">
        <v>554</v>
      </c>
      <c r="B50" s="134" t="s">
        <v>555</v>
      </c>
      <c r="C50" s="288">
        <f>C51</f>
        <v>40795240</v>
      </c>
      <c r="D50" s="288">
        <f>D51</f>
        <v>20613000</v>
      </c>
      <c r="E50" s="289">
        <f>E51</f>
        <v>20613000</v>
      </c>
    </row>
    <row r="51" spans="1:5" s="79" customFormat="1" ht="35.25" customHeight="1">
      <c r="A51" s="148" t="s">
        <v>556</v>
      </c>
      <c r="B51" s="140" t="s">
        <v>557</v>
      </c>
      <c r="C51" s="290">
        <f aca="true" t="shared" si="1" ref="C51:E52">C52</f>
        <v>40795240</v>
      </c>
      <c r="D51" s="290">
        <f t="shared" si="1"/>
        <v>20613000</v>
      </c>
      <c r="E51" s="291">
        <f t="shared" si="1"/>
        <v>20613000</v>
      </c>
    </row>
    <row r="52" spans="1:5" s="79" customFormat="1" ht="30.75" customHeight="1">
      <c r="A52" s="148" t="s">
        <v>558</v>
      </c>
      <c r="B52" s="140" t="s">
        <v>559</v>
      </c>
      <c r="C52" s="295">
        <f t="shared" si="1"/>
        <v>40795240</v>
      </c>
      <c r="D52" s="295">
        <f t="shared" si="1"/>
        <v>20613000</v>
      </c>
      <c r="E52" s="296">
        <f t="shared" si="1"/>
        <v>20613000</v>
      </c>
    </row>
    <row r="53" spans="1:5" s="79" customFormat="1" ht="56.25" customHeight="1">
      <c r="A53" s="148" t="s">
        <v>560</v>
      </c>
      <c r="B53" s="140" t="s">
        <v>784</v>
      </c>
      <c r="C53" s="290">
        <v>40795240</v>
      </c>
      <c r="D53" s="279">
        <v>20613000</v>
      </c>
      <c r="E53" s="287">
        <v>20613000</v>
      </c>
    </row>
    <row r="54" spans="1:5" s="79" customFormat="1" ht="34.5" customHeight="1">
      <c r="A54" s="133" t="s">
        <v>561</v>
      </c>
      <c r="B54" s="134" t="s">
        <v>562</v>
      </c>
      <c r="C54" s="288">
        <f>C55+C58+C60+C64+C66+C70+C71+C56+C63+C68</f>
        <v>2571618.71</v>
      </c>
      <c r="D54" s="288">
        <f>D55+D58+D60+D64+D66+D70+D71+D56+D63+D68</f>
        <v>2093550</v>
      </c>
      <c r="E54" s="289">
        <f>E55+E58+E60+E64+E66+E70+E71+E56+E63+E68</f>
        <v>2093550</v>
      </c>
    </row>
    <row r="55" spans="1:5" s="79" customFormat="1" ht="61.5" customHeight="1">
      <c r="A55" s="148" t="s">
        <v>823</v>
      </c>
      <c r="B55" s="140" t="s">
        <v>824</v>
      </c>
      <c r="C55" s="290">
        <v>200</v>
      </c>
      <c r="D55" s="290">
        <v>200</v>
      </c>
      <c r="E55" s="291">
        <v>200</v>
      </c>
    </row>
    <row r="56" spans="1:5" s="79" customFormat="1" ht="51" customHeight="1">
      <c r="A56" s="148" t="s">
        <v>563</v>
      </c>
      <c r="B56" s="140" t="s">
        <v>564</v>
      </c>
      <c r="C56" s="290">
        <f>C57</f>
        <v>138000</v>
      </c>
      <c r="D56" s="290">
        <f>D57</f>
        <v>138000</v>
      </c>
      <c r="E56" s="291">
        <f>E57</f>
        <v>138000</v>
      </c>
    </row>
    <row r="57" spans="1:5" s="79" customFormat="1" ht="50.25" customHeight="1">
      <c r="A57" s="148" t="s">
        <v>565</v>
      </c>
      <c r="B57" s="140" t="s">
        <v>566</v>
      </c>
      <c r="C57" s="290">
        <v>138000</v>
      </c>
      <c r="D57" s="290">
        <v>138000</v>
      </c>
      <c r="E57" s="291">
        <v>138000</v>
      </c>
    </row>
    <row r="58" spans="1:5" s="79" customFormat="1" ht="33" customHeight="1">
      <c r="A58" s="148" t="s">
        <v>1004</v>
      </c>
      <c r="B58" s="140" t="s">
        <v>1005</v>
      </c>
      <c r="C58" s="290">
        <f>C59</f>
        <v>450500</v>
      </c>
      <c r="D58" s="290">
        <f>D59</f>
        <v>0</v>
      </c>
      <c r="E58" s="291">
        <f>E59</f>
        <v>0</v>
      </c>
    </row>
    <row r="59" spans="1:5" s="79" customFormat="1" ht="50.25" customHeight="1">
      <c r="A59" s="148" t="s">
        <v>1006</v>
      </c>
      <c r="B59" s="140" t="s">
        <v>568</v>
      </c>
      <c r="C59" s="290">
        <v>450500</v>
      </c>
      <c r="D59" s="290">
        <v>0</v>
      </c>
      <c r="E59" s="291">
        <v>0</v>
      </c>
    </row>
    <row r="60" spans="1:5" s="79" customFormat="1" ht="84" customHeight="1">
      <c r="A60" s="148" t="s">
        <v>569</v>
      </c>
      <c r="B60" s="140" t="s">
        <v>570</v>
      </c>
      <c r="C60" s="278">
        <v>199000</v>
      </c>
      <c r="D60" s="278">
        <f>SUM(D61:D62)</f>
        <v>289000</v>
      </c>
      <c r="E60" s="294">
        <f>SUM(E61:E62)</f>
        <v>289000</v>
      </c>
    </row>
    <row r="61" spans="1:5" s="79" customFormat="1" ht="31.5">
      <c r="A61" s="148" t="s">
        <v>571</v>
      </c>
      <c r="B61" s="140" t="s">
        <v>572</v>
      </c>
      <c r="C61" s="290">
        <v>19000</v>
      </c>
      <c r="D61" s="290">
        <v>19000</v>
      </c>
      <c r="E61" s="291">
        <v>19000</v>
      </c>
    </row>
    <row r="62" spans="1:5" s="79" customFormat="1" ht="25.5" customHeight="1">
      <c r="A62" s="148" t="s">
        <v>573</v>
      </c>
      <c r="B62" s="140" t="s">
        <v>574</v>
      </c>
      <c r="C62" s="290">
        <v>180000</v>
      </c>
      <c r="D62" s="290">
        <v>270000</v>
      </c>
      <c r="E62" s="291">
        <v>270000</v>
      </c>
    </row>
    <row r="63" spans="1:5" s="79" customFormat="1" ht="50.25" customHeight="1">
      <c r="A63" s="148" t="s">
        <v>575</v>
      </c>
      <c r="B63" s="140" t="s">
        <v>576</v>
      </c>
      <c r="C63" s="290">
        <v>11505</v>
      </c>
      <c r="D63" s="290">
        <v>13505</v>
      </c>
      <c r="E63" s="291">
        <v>13505</v>
      </c>
    </row>
    <row r="64" spans="1:5" s="79" customFormat="1" ht="31.5">
      <c r="A64" s="148" t="s">
        <v>577</v>
      </c>
      <c r="B64" s="140" t="s">
        <v>578</v>
      </c>
      <c r="C64" s="290">
        <f>C65</f>
        <v>110500</v>
      </c>
      <c r="D64" s="290">
        <f>D65</f>
        <v>26000</v>
      </c>
      <c r="E64" s="291">
        <f>E65</f>
        <v>26000</v>
      </c>
    </row>
    <row r="65" spans="1:5" s="79" customFormat="1" ht="31.5">
      <c r="A65" s="148" t="s">
        <v>579</v>
      </c>
      <c r="B65" s="140" t="s">
        <v>580</v>
      </c>
      <c r="C65" s="290">
        <v>110500</v>
      </c>
      <c r="D65" s="290">
        <v>26000</v>
      </c>
      <c r="E65" s="291">
        <v>26000</v>
      </c>
    </row>
    <row r="66" spans="1:5" s="79" customFormat="1" ht="47.25">
      <c r="A66" s="148" t="s">
        <v>581</v>
      </c>
      <c r="B66" s="140" t="s">
        <v>582</v>
      </c>
      <c r="C66" s="290">
        <f>C67</f>
        <v>8635</v>
      </c>
      <c r="D66" s="290">
        <f>D67</f>
        <v>420135</v>
      </c>
      <c r="E66" s="291">
        <f>E67</f>
        <v>420135</v>
      </c>
    </row>
    <row r="67" spans="1:5" s="79" customFormat="1" ht="63">
      <c r="A67" s="148" t="s">
        <v>583</v>
      </c>
      <c r="B67" s="140" t="s">
        <v>584</v>
      </c>
      <c r="C67" s="290">
        <v>8635</v>
      </c>
      <c r="D67" s="290">
        <v>420135</v>
      </c>
      <c r="E67" s="291">
        <v>420135</v>
      </c>
    </row>
    <row r="68" spans="1:5" s="79" customFormat="1" ht="15.75">
      <c r="A68" s="148" t="s">
        <v>585</v>
      </c>
      <c r="B68" s="140" t="s">
        <v>586</v>
      </c>
      <c r="C68" s="290">
        <f>C69</f>
        <v>99500</v>
      </c>
      <c r="D68" s="290">
        <f>D69</f>
        <v>349500</v>
      </c>
      <c r="E68" s="291">
        <f>E69</f>
        <v>349500</v>
      </c>
    </row>
    <row r="69" spans="1:5" s="79" customFormat="1" ht="31.5">
      <c r="A69" s="148" t="s">
        <v>587</v>
      </c>
      <c r="B69" s="140" t="s">
        <v>588</v>
      </c>
      <c r="C69" s="290">
        <v>99500</v>
      </c>
      <c r="D69" s="290">
        <v>349500</v>
      </c>
      <c r="E69" s="291">
        <v>349500</v>
      </c>
    </row>
    <row r="70" spans="1:5" s="79" customFormat="1" ht="47.25">
      <c r="A70" s="148" t="s">
        <v>589</v>
      </c>
      <c r="B70" s="140" t="s">
        <v>590</v>
      </c>
      <c r="C70" s="290">
        <v>207795</v>
      </c>
      <c r="D70" s="290">
        <v>97795</v>
      </c>
      <c r="E70" s="291">
        <v>97795</v>
      </c>
    </row>
    <row r="71" spans="1:5" s="79" customFormat="1" ht="31.5">
      <c r="A71" s="148" t="s">
        <v>591</v>
      </c>
      <c r="B71" s="140" t="s">
        <v>592</v>
      </c>
      <c r="C71" s="290">
        <f>C72</f>
        <v>1345983.71</v>
      </c>
      <c r="D71" s="290">
        <f>D72</f>
        <v>759415</v>
      </c>
      <c r="E71" s="291">
        <f>E72</f>
        <v>759415</v>
      </c>
    </row>
    <row r="72" spans="1:5" s="79" customFormat="1" ht="31.5">
      <c r="A72" s="148" t="s">
        <v>593</v>
      </c>
      <c r="B72" s="140" t="s">
        <v>594</v>
      </c>
      <c r="C72" s="290">
        <v>1345983.71</v>
      </c>
      <c r="D72" s="290">
        <v>759415</v>
      </c>
      <c r="E72" s="291">
        <v>759415</v>
      </c>
    </row>
    <row r="73" spans="1:5" s="79" customFormat="1" ht="15.75">
      <c r="A73" s="133" t="s">
        <v>595</v>
      </c>
      <c r="B73" s="134" t="s">
        <v>596</v>
      </c>
      <c r="C73" s="288">
        <f aca="true" t="shared" si="2" ref="C73:E74">C74</f>
        <v>2645996</v>
      </c>
      <c r="D73" s="288">
        <f t="shared" si="2"/>
        <v>2313996</v>
      </c>
      <c r="E73" s="289">
        <f t="shared" si="2"/>
        <v>2313996</v>
      </c>
    </row>
    <row r="74" spans="1:5" s="79" customFormat="1" ht="15.75">
      <c r="A74" s="148" t="s">
        <v>597</v>
      </c>
      <c r="B74" s="140" t="s">
        <v>598</v>
      </c>
      <c r="C74" s="290">
        <f t="shared" si="2"/>
        <v>2645996</v>
      </c>
      <c r="D74" s="290">
        <f t="shared" si="2"/>
        <v>2313996</v>
      </c>
      <c r="E74" s="291">
        <f t="shared" si="2"/>
        <v>2313996</v>
      </c>
    </row>
    <row r="75" spans="1:5" s="79" customFormat="1" ht="15.75">
      <c r="A75" s="148" t="s">
        <v>599</v>
      </c>
      <c r="B75" s="140" t="s">
        <v>600</v>
      </c>
      <c r="C75" s="279">
        <v>2645996</v>
      </c>
      <c r="D75" s="279">
        <v>2313996</v>
      </c>
      <c r="E75" s="287">
        <v>2313996</v>
      </c>
    </row>
    <row r="76" spans="1:5" s="79" customFormat="1" ht="15.75">
      <c r="A76" s="133" t="s">
        <v>601</v>
      </c>
      <c r="B76" s="134" t="s">
        <v>602</v>
      </c>
      <c r="C76" s="288">
        <f>C77+C148+C151</f>
        <v>745226777.66</v>
      </c>
      <c r="D76" s="288">
        <f>D77</f>
        <v>435982713</v>
      </c>
      <c r="E76" s="289">
        <f>E77</f>
        <v>405999384</v>
      </c>
    </row>
    <row r="77" spans="1:5" s="79" customFormat="1" ht="31.5">
      <c r="A77" s="133" t="s">
        <v>603</v>
      </c>
      <c r="B77" s="134" t="s">
        <v>604</v>
      </c>
      <c r="C77" s="288">
        <f>C78+C85+C110+C141</f>
        <v>744676338.92</v>
      </c>
      <c r="D77" s="288">
        <f>D78+D85+D110+D141</f>
        <v>435982713</v>
      </c>
      <c r="E77" s="289">
        <f>E78+E110+E141</f>
        <v>405999384</v>
      </c>
    </row>
    <row r="78" spans="1:5" s="79" customFormat="1" ht="15.75">
      <c r="A78" s="139" t="s">
        <v>973</v>
      </c>
      <c r="B78" s="136" t="s">
        <v>605</v>
      </c>
      <c r="C78" s="297">
        <f>C79+C81+C83</f>
        <v>11947282</v>
      </c>
      <c r="D78" s="297">
        <f>D81</f>
        <v>524501</v>
      </c>
      <c r="E78" s="298">
        <f>E81</f>
        <v>309739</v>
      </c>
    </row>
    <row r="79" spans="1:5" s="79" customFormat="1" ht="15.75">
      <c r="A79" s="85" t="s">
        <v>1007</v>
      </c>
      <c r="B79" s="138" t="s">
        <v>1008</v>
      </c>
      <c r="C79" s="278">
        <f>C80</f>
        <v>1938503</v>
      </c>
      <c r="D79" s="278">
        <f>D80</f>
        <v>0</v>
      </c>
      <c r="E79" s="294">
        <f>E80</f>
        <v>0</v>
      </c>
    </row>
    <row r="80" spans="1:5" s="79" customFormat="1" ht="15.75">
      <c r="A80" s="85" t="s">
        <v>1009</v>
      </c>
      <c r="B80" s="138" t="s">
        <v>1010</v>
      </c>
      <c r="C80" s="278">
        <v>1938503</v>
      </c>
      <c r="D80" s="297">
        <v>0</v>
      </c>
      <c r="E80" s="298">
        <v>0</v>
      </c>
    </row>
    <row r="81" spans="1:5" s="79" customFormat="1" ht="15.75">
      <c r="A81" s="85" t="s">
        <v>974</v>
      </c>
      <c r="B81" s="138" t="s">
        <v>606</v>
      </c>
      <c r="C81" s="278">
        <f>C82</f>
        <v>1482463</v>
      </c>
      <c r="D81" s="278">
        <f>D82</f>
        <v>524501</v>
      </c>
      <c r="E81" s="294">
        <f>E82</f>
        <v>309739</v>
      </c>
    </row>
    <row r="82" spans="1:5" s="79" customFormat="1" ht="31.5">
      <c r="A82" s="85" t="s">
        <v>975</v>
      </c>
      <c r="B82" s="138" t="s">
        <v>607</v>
      </c>
      <c r="C82" s="279">
        <v>1482463</v>
      </c>
      <c r="D82" s="279">
        <v>524501</v>
      </c>
      <c r="E82" s="287">
        <v>309739</v>
      </c>
    </row>
    <row r="83" spans="1:5" s="79" customFormat="1" ht="35.25" customHeight="1">
      <c r="A83" s="85" t="s">
        <v>1011</v>
      </c>
      <c r="B83" s="138" t="s">
        <v>1012</v>
      </c>
      <c r="C83" s="279">
        <f>C84</f>
        <v>8526316</v>
      </c>
      <c r="D83" s="279">
        <f>D84</f>
        <v>0</v>
      </c>
      <c r="E83" s="287">
        <f>E84</f>
        <v>0</v>
      </c>
    </row>
    <row r="84" spans="1:5" s="79" customFormat="1" ht="33" customHeight="1">
      <c r="A84" s="85" t="s">
        <v>1013</v>
      </c>
      <c r="B84" s="138" t="s">
        <v>1014</v>
      </c>
      <c r="C84" s="279">
        <v>8526316</v>
      </c>
      <c r="D84" s="279">
        <v>0</v>
      </c>
      <c r="E84" s="287">
        <v>0</v>
      </c>
    </row>
    <row r="85" spans="1:5" s="79" customFormat="1" ht="15.75">
      <c r="A85" s="139" t="s">
        <v>976</v>
      </c>
      <c r="B85" s="136" t="s">
        <v>608</v>
      </c>
      <c r="C85" s="299">
        <f>C86+C88+C92+C97+C94</f>
        <v>230878431.47</v>
      </c>
      <c r="D85" s="299">
        <f>D90+D97</f>
        <v>28034950</v>
      </c>
      <c r="E85" s="306">
        <f>E97</f>
        <v>0</v>
      </c>
    </row>
    <row r="86" spans="1:5" s="79" customFormat="1" ht="47.25">
      <c r="A86" s="317" t="s">
        <v>1015</v>
      </c>
      <c r="B86" s="318" t="s">
        <v>1016</v>
      </c>
      <c r="C86" s="279">
        <f>C87</f>
        <v>1625000</v>
      </c>
      <c r="D86" s="279">
        <v>0</v>
      </c>
      <c r="E86" s="287">
        <v>0</v>
      </c>
    </row>
    <row r="87" spans="1:5" s="79" customFormat="1" ht="47.25">
      <c r="A87" s="317" t="s">
        <v>1017</v>
      </c>
      <c r="B87" s="318" t="s">
        <v>1018</v>
      </c>
      <c r="C87" s="279">
        <v>1625000</v>
      </c>
      <c r="D87" s="279">
        <v>0</v>
      </c>
      <c r="E87" s="287">
        <v>0</v>
      </c>
    </row>
    <row r="88" spans="1:5" s="79" customFormat="1" ht="65.25" customHeight="1">
      <c r="A88" s="319" t="s">
        <v>1019</v>
      </c>
      <c r="B88" s="138" t="s">
        <v>1020</v>
      </c>
      <c r="C88" s="279">
        <f>C89</f>
        <v>28207867</v>
      </c>
      <c r="D88" s="279">
        <f>D89</f>
        <v>0</v>
      </c>
      <c r="E88" s="287">
        <f>E89</f>
        <v>0</v>
      </c>
    </row>
    <row r="89" spans="1:5" s="79" customFormat="1" ht="75.75" customHeight="1">
      <c r="A89" s="319" t="s">
        <v>1021</v>
      </c>
      <c r="B89" s="138" t="s">
        <v>1022</v>
      </c>
      <c r="C89" s="279">
        <v>28207867</v>
      </c>
      <c r="D89" s="279">
        <v>0</v>
      </c>
      <c r="E89" s="287">
        <v>0</v>
      </c>
    </row>
    <row r="90" spans="1:5" s="79" customFormat="1" ht="75.75" customHeight="1">
      <c r="A90" s="319" t="s">
        <v>1023</v>
      </c>
      <c r="B90" s="138" t="s">
        <v>1024</v>
      </c>
      <c r="C90" s="279">
        <f>C91</f>
        <v>0</v>
      </c>
      <c r="D90" s="279">
        <f>D91</f>
        <v>28034950</v>
      </c>
      <c r="E90" s="287">
        <f>E91</f>
        <v>0</v>
      </c>
    </row>
    <row r="91" spans="1:5" s="79" customFormat="1" ht="75.75" customHeight="1">
      <c r="A91" s="319" t="s">
        <v>1025</v>
      </c>
      <c r="B91" s="138" t="s">
        <v>1026</v>
      </c>
      <c r="C91" s="279">
        <v>0</v>
      </c>
      <c r="D91" s="279">
        <v>28034950</v>
      </c>
      <c r="E91" s="287">
        <v>0</v>
      </c>
    </row>
    <row r="92" spans="1:5" s="79" customFormat="1" ht="31.5">
      <c r="A92" s="319" t="s">
        <v>1027</v>
      </c>
      <c r="B92" s="318" t="s">
        <v>1028</v>
      </c>
      <c r="C92" s="279">
        <f>C93</f>
        <v>2534029</v>
      </c>
      <c r="D92" s="279">
        <v>0</v>
      </c>
      <c r="E92" s="287">
        <v>0</v>
      </c>
    </row>
    <row r="93" spans="1:5" s="79" customFormat="1" ht="31.5">
      <c r="A93" s="317" t="s">
        <v>1029</v>
      </c>
      <c r="B93" s="138" t="s">
        <v>1030</v>
      </c>
      <c r="C93" s="279">
        <v>2534029</v>
      </c>
      <c r="D93" s="279">
        <v>0</v>
      </c>
      <c r="E93" s="287">
        <v>0</v>
      </c>
    </row>
    <row r="94" spans="1:5" s="79" customFormat="1" ht="47.25">
      <c r="A94" s="85" t="s">
        <v>1031</v>
      </c>
      <c r="B94" s="138" t="s">
        <v>1032</v>
      </c>
      <c r="C94" s="279">
        <f>C95+C96</f>
        <v>101559214</v>
      </c>
      <c r="D94" s="279">
        <f>D95+D96</f>
        <v>0</v>
      </c>
      <c r="E94" s="287">
        <f>E95+E96</f>
        <v>0</v>
      </c>
    </row>
    <row r="95" spans="1:5" s="79" customFormat="1" ht="63">
      <c r="A95" s="319" t="s">
        <v>1033</v>
      </c>
      <c r="B95" s="138" t="s">
        <v>1034</v>
      </c>
      <c r="C95" s="279">
        <v>14264589</v>
      </c>
      <c r="D95" s="279">
        <v>0</v>
      </c>
      <c r="E95" s="287">
        <v>0</v>
      </c>
    </row>
    <row r="96" spans="1:5" s="79" customFormat="1" ht="63">
      <c r="A96" s="319" t="s">
        <v>1033</v>
      </c>
      <c r="B96" s="138" t="s">
        <v>1035</v>
      </c>
      <c r="C96" s="279">
        <v>87294625</v>
      </c>
      <c r="D96" s="279">
        <v>0</v>
      </c>
      <c r="E96" s="287">
        <v>0</v>
      </c>
    </row>
    <row r="97" spans="1:5" s="79" customFormat="1" ht="15.75">
      <c r="A97" s="137" t="s">
        <v>977</v>
      </c>
      <c r="B97" s="138" t="s">
        <v>609</v>
      </c>
      <c r="C97" s="279">
        <f aca="true" t="shared" si="3" ref="C97:E98">C98</f>
        <v>96952321.47</v>
      </c>
      <c r="D97" s="279">
        <f t="shared" si="3"/>
        <v>0</v>
      </c>
      <c r="E97" s="287">
        <f t="shared" si="3"/>
        <v>0</v>
      </c>
    </row>
    <row r="98" spans="1:5" s="79" customFormat="1" ht="15.75">
      <c r="A98" s="137" t="s">
        <v>978</v>
      </c>
      <c r="B98" s="138" t="s">
        <v>610</v>
      </c>
      <c r="C98" s="279">
        <f>SUM(C99:C109)</f>
        <v>96952321.47</v>
      </c>
      <c r="D98" s="279">
        <f t="shared" si="3"/>
        <v>0</v>
      </c>
      <c r="E98" s="287">
        <f t="shared" si="3"/>
        <v>0</v>
      </c>
    </row>
    <row r="99" spans="1:5" s="79" customFormat="1" ht="31.5" customHeight="1">
      <c r="A99" s="137" t="s">
        <v>978</v>
      </c>
      <c r="B99" s="138" t="s">
        <v>611</v>
      </c>
      <c r="C99" s="279">
        <v>35368282</v>
      </c>
      <c r="D99" s="279">
        <v>0</v>
      </c>
      <c r="E99" s="287">
        <v>0</v>
      </c>
    </row>
    <row r="100" spans="1:5" s="79" customFormat="1" ht="31.5" customHeight="1">
      <c r="A100" s="137" t="s">
        <v>978</v>
      </c>
      <c r="B100" s="138" t="s">
        <v>1036</v>
      </c>
      <c r="C100" s="279">
        <v>12720179</v>
      </c>
      <c r="D100" s="279">
        <v>0</v>
      </c>
      <c r="E100" s="287">
        <v>0</v>
      </c>
    </row>
    <row r="101" spans="1:5" s="79" customFormat="1" ht="39" customHeight="1">
      <c r="A101" s="137" t="s">
        <v>978</v>
      </c>
      <c r="B101" s="138" t="s">
        <v>1037</v>
      </c>
      <c r="C101" s="279">
        <v>3245020</v>
      </c>
      <c r="D101" s="279">
        <v>0</v>
      </c>
      <c r="E101" s="287">
        <v>0</v>
      </c>
    </row>
    <row r="102" spans="1:5" s="79" customFormat="1" ht="57.75" customHeight="1">
      <c r="A102" s="137" t="s">
        <v>978</v>
      </c>
      <c r="B102" s="138" t="s">
        <v>1038</v>
      </c>
      <c r="C102" s="279">
        <v>1403505</v>
      </c>
      <c r="D102" s="279">
        <v>0</v>
      </c>
      <c r="E102" s="287">
        <v>0</v>
      </c>
    </row>
    <row r="103" spans="1:5" s="79" customFormat="1" ht="63.75" customHeight="1">
      <c r="A103" s="137" t="s">
        <v>978</v>
      </c>
      <c r="B103" s="138" t="s">
        <v>1039</v>
      </c>
      <c r="C103" s="279">
        <v>2026844</v>
      </c>
      <c r="D103" s="279">
        <v>0</v>
      </c>
      <c r="E103" s="287">
        <v>0</v>
      </c>
    </row>
    <row r="104" spans="1:5" s="79" customFormat="1" ht="69" customHeight="1">
      <c r="A104" s="137" t="s">
        <v>978</v>
      </c>
      <c r="B104" s="138" t="s">
        <v>1040</v>
      </c>
      <c r="C104" s="279">
        <v>382157</v>
      </c>
      <c r="D104" s="279">
        <v>0</v>
      </c>
      <c r="E104" s="287">
        <v>0</v>
      </c>
    </row>
    <row r="105" spans="1:5" s="79" customFormat="1" ht="54" customHeight="1">
      <c r="A105" s="137" t="s">
        <v>978</v>
      </c>
      <c r="B105" s="138" t="s">
        <v>1041</v>
      </c>
      <c r="C105" s="279">
        <v>1774282</v>
      </c>
      <c r="D105" s="279">
        <v>0</v>
      </c>
      <c r="E105" s="287">
        <v>0</v>
      </c>
    </row>
    <row r="106" spans="1:5" s="79" customFormat="1" ht="31.5" customHeight="1">
      <c r="A106" s="137" t="s">
        <v>978</v>
      </c>
      <c r="B106" s="138" t="s">
        <v>1042</v>
      </c>
      <c r="C106" s="279">
        <v>4690308</v>
      </c>
      <c r="D106" s="279">
        <v>0</v>
      </c>
      <c r="E106" s="287">
        <v>0</v>
      </c>
    </row>
    <row r="107" spans="1:5" s="79" customFormat="1" ht="39" customHeight="1">
      <c r="A107" s="137" t="s">
        <v>978</v>
      </c>
      <c r="B107" s="138" t="s">
        <v>1043</v>
      </c>
      <c r="C107" s="279">
        <v>564296</v>
      </c>
      <c r="D107" s="279">
        <v>0</v>
      </c>
      <c r="E107" s="287">
        <v>0</v>
      </c>
    </row>
    <row r="108" spans="1:5" s="79" customFormat="1" ht="39" customHeight="1">
      <c r="A108" s="137" t="s">
        <v>978</v>
      </c>
      <c r="B108" s="138" t="s">
        <v>1044</v>
      </c>
      <c r="C108" s="279">
        <v>19498677</v>
      </c>
      <c r="D108" s="279">
        <v>0</v>
      </c>
      <c r="E108" s="287">
        <v>0</v>
      </c>
    </row>
    <row r="109" spans="1:5" s="79" customFormat="1" ht="72.75" customHeight="1">
      <c r="A109" s="320" t="s">
        <v>978</v>
      </c>
      <c r="B109" s="321" t="s">
        <v>1045</v>
      </c>
      <c r="C109" s="279">
        <v>15278771.47</v>
      </c>
      <c r="D109" s="279"/>
      <c r="E109" s="287"/>
    </row>
    <row r="110" spans="1:5" s="79" customFormat="1" ht="15.75">
      <c r="A110" s="139" t="s">
        <v>979</v>
      </c>
      <c r="B110" s="136" t="s">
        <v>612</v>
      </c>
      <c r="C110" s="297">
        <f>C111+C113+C115+C117+C119</f>
        <v>500648731.44</v>
      </c>
      <c r="D110" s="297">
        <f>D111+D113+D117+D119</f>
        <v>407423262</v>
      </c>
      <c r="E110" s="298">
        <f>E111+E113+E117+E119</f>
        <v>405689645</v>
      </c>
    </row>
    <row r="111" spans="1:5" s="79" customFormat="1" ht="48.75" customHeight="1">
      <c r="A111" s="85" t="s">
        <v>980</v>
      </c>
      <c r="B111" s="138" t="s">
        <v>613</v>
      </c>
      <c r="C111" s="279">
        <f>C112</f>
        <v>243092</v>
      </c>
      <c r="D111" s="279">
        <f>D112</f>
        <v>243092</v>
      </c>
      <c r="E111" s="287">
        <f>E112</f>
        <v>243092</v>
      </c>
    </row>
    <row r="112" spans="1:5" s="79" customFormat="1" ht="47.25">
      <c r="A112" s="85" t="s">
        <v>981</v>
      </c>
      <c r="B112" s="138" t="s">
        <v>614</v>
      </c>
      <c r="C112" s="278">
        <v>243092</v>
      </c>
      <c r="D112" s="278">
        <v>243092</v>
      </c>
      <c r="E112" s="294">
        <v>243092</v>
      </c>
    </row>
    <row r="113" spans="1:5" s="79" customFormat="1" ht="31.5">
      <c r="A113" s="85" t="s">
        <v>982</v>
      </c>
      <c r="B113" s="138" t="s">
        <v>615</v>
      </c>
      <c r="C113" s="278">
        <f>C114</f>
        <v>16238844</v>
      </c>
      <c r="D113" s="278">
        <f>D114</f>
        <v>16238844</v>
      </c>
      <c r="E113" s="294">
        <f>E114</f>
        <v>16238844</v>
      </c>
    </row>
    <row r="114" spans="1:5" s="79" customFormat="1" ht="47.25">
      <c r="A114" s="85" t="s">
        <v>983</v>
      </c>
      <c r="B114" s="138" t="s">
        <v>616</v>
      </c>
      <c r="C114" s="278">
        <v>16238844</v>
      </c>
      <c r="D114" s="278">
        <v>16238844</v>
      </c>
      <c r="E114" s="294">
        <v>16238844</v>
      </c>
    </row>
    <row r="115" spans="1:5" s="79" customFormat="1" ht="52.5" customHeight="1">
      <c r="A115" s="85" t="s">
        <v>1046</v>
      </c>
      <c r="B115" s="138" t="s">
        <v>1047</v>
      </c>
      <c r="C115" s="278">
        <f>C116</f>
        <v>2430</v>
      </c>
      <c r="D115" s="278">
        <f>D116</f>
        <v>0</v>
      </c>
      <c r="E115" s="294">
        <f>E116</f>
        <v>0</v>
      </c>
    </row>
    <row r="116" spans="1:5" s="79" customFormat="1" ht="54.75" customHeight="1">
      <c r="A116" s="85" t="s">
        <v>1048</v>
      </c>
      <c r="B116" s="138" t="s">
        <v>1049</v>
      </c>
      <c r="C116" s="278">
        <v>2430</v>
      </c>
      <c r="D116" s="278">
        <v>0</v>
      </c>
      <c r="E116" s="294">
        <v>0</v>
      </c>
    </row>
    <row r="117" spans="1:5" s="79" customFormat="1" ht="15.75">
      <c r="A117" s="137" t="s">
        <v>984</v>
      </c>
      <c r="B117" s="138" t="s">
        <v>617</v>
      </c>
      <c r="C117" s="278">
        <f>C118</f>
        <v>2639279</v>
      </c>
      <c r="D117" s="278">
        <f>D118</f>
        <v>2292026</v>
      </c>
      <c r="E117" s="294">
        <f>E118</f>
        <v>1964087</v>
      </c>
    </row>
    <row r="118" spans="1:5" s="79" customFormat="1" ht="15.75">
      <c r="A118" s="137" t="s">
        <v>985</v>
      </c>
      <c r="B118" s="138" t="s">
        <v>618</v>
      </c>
      <c r="C118" s="278">
        <v>2639279</v>
      </c>
      <c r="D118" s="279">
        <v>2292026</v>
      </c>
      <c r="E118" s="287">
        <v>1964087</v>
      </c>
    </row>
    <row r="119" spans="1:5" s="79" customFormat="1" ht="15.75">
      <c r="A119" s="137" t="s">
        <v>986</v>
      </c>
      <c r="B119" s="138" t="s">
        <v>619</v>
      </c>
      <c r="C119" s="278">
        <f>C120</f>
        <v>481525086.44</v>
      </c>
      <c r="D119" s="278">
        <f>D120</f>
        <v>388649300</v>
      </c>
      <c r="E119" s="294">
        <f>E120</f>
        <v>387243622</v>
      </c>
    </row>
    <row r="120" spans="1:5" s="79" customFormat="1" ht="15.75">
      <c r="A120" s="137" t="s">
        <v>987</v>
      </c>
      <c r="B120" s="138" t="s">
        <v>620</v>
      </c>
      <c r="C120" s="279">
        <f>SUM(C121:C140)</f>
        <v>481525086.44</v>
      </c>
      <c r="D120" s="279">
        <f>SUM(D121:D140)</f>
        <v>388649300</v>
      </c>
      <c r="E120" s="287">
        <f>SUM(E121:E140)</f>
        <v>387243622</v>
      </c>
    </row>
    <row r="121" spans="1:5" s="79" customFormat="1" ht="47.25">
      <c r="A121" s="137" t="s">
        <v>987</v>
      </c>
      <c r="B121" s="138" t="s">
        <v>621</v>
      </c>
      <c r="C121" s="278">
        <v>124300</v>
      </c>
      <c r="D121" s="278">
        <v>124300</v>
      </c>
      <c r="E121" s="294">
        <v>124300</v>
      </c>
    </row>
    <row r="122" spans="1:5" s="79" customFormat="1" ht="68.25" customHeight="1">
      <c r="A122" s="137" t="s">
        <v>987</v>
      </c>
      <c r="B122" s="138" t="s">
        <v>622</v>
      </c>
      <c r="C122" s="278">
        <v>1062323</v>
      </c>
      <c r="D122" s="278">
        <v>1133037</v>
      </c>
      <c r="E122" s="294">
        <v>1133037</v>
      </c>
    </row>
    <row r="123" spans="1:5" s="79" customFormat="1" ht="47.25">
      <c r="A123" s="137" t="s">
        <v>987</v>
      </c>
      <c r="B123" s="138" t="s">
        <v>623</v>
      </c>
      <c r="C123" s="278">
        <v>3256000</v>
      </c>
      <c r="D123" s="278">
        <v>3256000</v>
      </c>
      <c r="E123" s="278">
        <v>3256000</v>
      </c>
    </row>
    <row r="124" spans="1:5" s="79" customFormat="1" ht="94.5">
      <c r="A124" s="137" t="s">
        <v>987</v>
      </c>
      <c r="B124" s="140" t="s">
        <v>624</v>
      </c>
      <c r="C124" s="278">
        <v>358817366</v>
      </c>
      <c r="D124" s="278">
        <v>276990288</v>
      </c>
      <c r="E124" s="294">
        <v>276990288</v>
      </c>
    </row>
    <row r="125" spans="1:5" s="79" customFormat="1" ht="94.5">
      <c r="A125" s="137" t="s">
        <v>987</v>
      </c>
      <c r="B125" s="140" t="s">
        <v>625</v>
      </c>
      <c r="C125" s="278">
        <v>44630198</v>
      </c>
      <c r="D125" s="278">
        <v>38445525</v>
      </c>
      <c r="E125" s="294">
        <v>38445525</v>
      </c>
    </row>
    <row r="126" spans="1:5" s="79" customFormat="1" ht="31.5">
      <c r="A126" s="137" t="s">
        <v>987</v>
      </c>
      <c r="B126" s="138" t="s">
        <v>626</v>
      </c>
      <c r="C126" s="278">
        <v>296000</v>
      </c>
      <c r="D126" s="278">
        <v>296000</v>
      </c>
      <c r="E126" s="278">
        <v>296000</v>
      </c>
    </row>
    <row r="127" spans="1:5" s="79" customFormat="1" ht="47.25">
      <c r="A127" s="137" t="s">
        <v>987</v>
      </c>
      <c r="B127" s="138" t="s">
        <v>627</v>
      </c>
      <c r="C127" s="278">
        <v>1721221</v>
      </c>
      <c r="D127" s="278">
        <v>1547094</v>
      </c>
      <c r="E127" s="294">
        <v>1547094</v>
      </c>
    </row>
    <row r="128" spans="1:5" s="79" customFormat="1" ht="58.5" customHeight="1">
      <c r="A128" s="137" t="s">
        <v>987</v>
      </c>
      <c r="B128" s="138" t="s">
        <v>628</v>
      </c>
      <c r="C128" s="278">
        <v>52872</v>
      </c>
      <c r="D128" s="278">
        <v>52872</v>
      </c>
      <c r="E128" s="294">
        <v>52872</v>
      </c>
    </row>
    <row r="129" spans="1:5" s="79" customFormat="1" ht="31.5">
      <c r="A129" s="137" t="s">
        <v>987</v>
      </c>
      <c r="B129" s="138" t="s">
        <v>629</v>
      </c>
      <c r="C129" s="278">
        <v>338079</v>
      </c>
      <c r="D129" s="278">
        <v>338079</v>
      </c>
      <c r="E129" s="294">
        <v>338079</v>
      </c>
    </row>
    <row r="130" spans="1:5" s="79" customFormat="1" ht="47.25">
      <c r="A130" s="137" t="s">
        <v>987</v>
      </c>
      <c r="B130" s="138" t="s">
        <v>630</v>
      </c>
      <c r="C130" s="278">
        <v>296000</v>
      </c>
      <c r="D130" s="278">
        <v>296000</v>
      </c>
      <c r="E130" s="278">
        <v>296000</v>
      </c>
    </row>
    <row r="131" spans="1:5" s="79" customFormat="1" ht="47.25">
      <c r="A131" s="137" t="s">
        <v>987</v>
      </c>
      <c r="B131" s="138" t="s">
        <v>631</v>
      </c>
      <c r="C131" s="278">
        <v>296000</v>
      </c>
      <c r="D131" s="278">
        <v>296000</v>
      </c>
      <c r="E131" s="278">
        <v>296000</v>
      </c>
    </row>
    <row r="132" spans="1:5" s="79" customFormat="1" ht="65.25" customHeight="1">
      <c r="A132" s="137" t="s">
        <v>987</v>
      </c>
      <c r="B132" s="138" t="s">
        <v>632</v>
      </c>
      <c r="C132" s="278">
        <v>18319644</v>
      </c>
      <c r="D132" s="278">
        <v>16850900</v>
      </c>
      <c r="E132" s="294">
        <v>16850900</v>
      </c>
    </row>
    <row r="133" spans="1:5" s="79" customFormat="1" ht="53.25" customHeight="1">
      <c r="A133" s="137" t="s">
        <v>987</v>
      </c>
      <c r="B133" s="138" t="s">
        <v>633</v>
      </c>
      <c r="C133" s="278">
        <v>1184000</v>
      </c>
      <c r="D133" s="278">
        <v>1184000</v>
      </c>
      <c r="E133" s="278">
        <v>1184000</v>
      </c>
    </row>
    <row r="134" spans="1:5" s="79" customFormat="1" ht="50.25" customHeight="1">
      <c r="A134" s="137" t="s">
        <v>987</v>
      </c>
      <c r="B134" s="138" t="s">
        <v>634</v>
      </c>
      <c r="C134" s="278">
        <v>23304428.44</v>
      </c>
      <c r="D134" s="279">
        <v>20148061</v>
      </c>
      <c r="E134" s="287">
        <v>18742383</v>
      </c>
    </row>
    <row r="135" spans="1:5" s="79" customFormat="1" ht="31.5">
      <c r="A135" s="137" t="s">
        <v>987</v>
      </c>
      <c r="B135" s="138" t="s">
        <v>635</v>
      </c>
      <c r="C135" s="278">
        <v>2772518</v>
      </c>
      <c r="D135" s="278">
        <v>2538440</v>
      </c>
      <c r="E135" s="294">
        <v>2538440</v>
      </c>
    </row>
    <row r="136" spans="1:5" s="79" customFormat="1" ht="31.5">
      <c r="A136" s="137" t="s">
        <v>987</v>
      </c>
      <c r="B136" s="138" t="s">
        <v>636</v>
      </c>
      <c r="C136" s="278">
        <v>18512906</v>
      </c>
      <c r="D136" s="278">
        <v>18780588</v>
      </c>
      <c r="E136" s="294">
        <v>18780588</v>
      </c>
    </row>
    <row r="137" spans="1:5" s="79" customFormat="1" ht="83.25" customHeight="1">
      <c r="A137" s="137" t="s">
        <v>987</v>
      </c>
      <c r="B137" s="142" t="s">
        <v>637</v>
      </c>
      <c r="C137" s="278">
        <v>301534</v>
      </c>
      <c r="D137" s="278">
        <v>301534</v>
      </c>
      <c r="E137" s="294">
        <v>301534</v>
      </c>
    </row>
    <row r="138" spans="1:5" s="79" customFormat="1" ht="63">
      <c r="A138" s="137" t="s">
        <v>987</v>
      </c>
      <c r="B138" s="142" t="s">
        <v>638</v>
      </c>
      <c r="C138" s="278">
        <v>5872273</v>
      </c>
      <c r="D138" s="278">
        <v>5872273</v>
      </c>
      <c r="E138" s="294">
        <v>5872273</v>
      </c>
    </row>
    <row r="139" spans="1:5" s="79" customFormat="1" ht="47.25">
      <c r="A139" s="137" t="s">
        <v>987</v>
      </c>
      <c r="B139" s="142" t="s">
        <v>639</v>
      </c>
      <c r="C139" s="278">
        <v>29600</v>
      </c>
      <c r="D139" s="278">
        <v>29600</v>
      </c>
      <c r="E139" s="278">
        <v>29600</v>
      </c>
    </row>
    <row r="140" spans="1:5" s="79" customFormat="1" ht="47.25">
      <c r="A140" s="137" t="s">
        <v>987</v>
      </c>
      <c r="B140" s="142" t="s">
        <v>640</v>
      </c>
      <c r="C140" s="278">
        <v>337824</v>
      </c>
      <c r="D140" s="278">
        <v>168709</v>
      </c>
      <c r="E140" s="294">
        <v>168709</v>
      </c>
    </row>
    <row r="141" spans="1:5" s="86" customFormat="1" ht="15.75">
      <c r="A141" s="135" t="s">
        <v>641</v>
      </c>
      <c r="B141" s="136" t="s">
        <v>642</v>
      </c>
      <c r="C141" s="297">
        <f>C142+C144+C146</f>
        <v>1201894.01</v>
      </c>
      <c r="D141" s="297">
        <f>D142+D144</f>
        <v>0</v>
      </c>
      <c r="E141" s="298">
        <f>E142+E144</f>
        <v>0</v>
      </c>
    </row>
    <row r="142" spans="1:5" s="79" customFormat="1" ht="47.25">
      <c r="A142" s="137" t="s">
        <v>988</v>
      </c>
      <c r="B142" s="138" t="s">
        <v>643</v>
      </c>
      <c r="C142" s="278">
        <f>C143</f>
        <v>1021894.01</v>
      </c>
      <c r="D142" s="278">
        <f>D143</f>
        <v>0</v>
      </c>
      <c r="E142" s="294">
        <f>E143</f>
        <v>0</v>
      </c>
    </row>
    <row r="143" spans="1:5" s="79" customFormat="1" ht="47.25">
      <c r="A143" s="137" t="s">
        <v>989</v>
      </c>
      <c r="B143" s="138" t="s">
        <v>644</v>
      </c>
      <c r="C143" s="278">
        <v>1021894.01</v>
      </c>
      <c r="D143" s="278">
        <v>0</v>
      </c>
      <c r="E143" s="294">
        <v>0</v>
      </c>
    </row>
    <row r="144" spans="1:5" s="79" customFormat="1" ht="47.25">
      <c r="A144" s="144" t="s">
        <v>1050</v>
      </c>
      <c r="B144" s="142" t="s">
        <v>1051</v>
      </c>
      <c r="C144" s="278">
        <f>C145</f>
        <v>80000</v>
      </c>
      <c r="D144" s="278">
        <f>D145</f>
        <v>0</v>
      </c>
      <c r="E144" s="294">
        <f>E145</f>
        <v>0</v>
      </c>
    </row>
    <row r="145" spans="1:5" s="79" customFormat="1" ht="47.25">
      <c r="A145" s="144" t="s">
        <v>1052</v>
      </c>
      <c r="B145" s="142" t="s">
        <v>1053</v>
      </c>
      <c r="C145" s="278">
        <v>80000</v>
      </c>
      <c r="D145" s="278">
        <v>0</v>
      </c>
      <c r="E145" s="294">
        <v>0</v>
      </c>
    </row>
    <row r="146" spans="1:5" s="79" customFormat="1" ht="40.5" customHeight="1">
      <c r="A146" s="144" t="s">
        <v>1054</v>
      </c>
      <c r="B146" s="142" t="s">
        <v>1055</v>
      </c>
      <c r="C146" s="278">
        <f>C147</f>
        <v>100000</v>
      </c>
      <c r="D146" s="278"/>
      <c r="E146" s="294"/>
    </row>
    <row r="147" spans="1:5" s="79" customFormat="1" ht="44.25" customHeight="1">
      <c r="A147" s="144" t="s">
        <v>1056</v>
      </c>
      <c r="B147" s="142" t="s">
        <v>1057</v>
      </c>
      <c r="C147" s="278">
        <v>100000</v>
      </c>
      <c r="D147" s="278"/>
      <c r="E147" s="294"/>
    </row>
    <row r="148" spans="1:5" s="79" customFormat="1" ht="15.75">
      <c r="A148" s="135" t="s">
        <v>645</v>
      </c>
      <c r="B148" s="136" t="s">
        <v>646</v>
      </c>
      <c r="C148" s="297">
        <f aca="true" t="shared" si="4" ref="C148:E149">C149</f>
        <v>2947357.45</v>
      </c>
      <c r="D148" s="297">
        <f t="shared" si="4"/>
        <v>0</v>
      </c>
      <c r="E148" s="298">
        <f t="shared" si="4"/>
        <v>0</v>
      </c>
    </row>
    <row r="149" spans="1:5" s="79" customFormat="1" ht="15.75">
      <c r="A149" s="144" t="s">
        <v>1058</v>
      </c>
      <c r="B149" s="142" t="s">
        <v>647</v>
      </c>
      <c r="C149" s="278">
        <f t="shared" si="4"/>
        <v>2947357.45</v>
      </c>
      <c r="D149" s="278">
        <f t="shared" si="4"/>
        <v>0</v>
      </c>
      <c r="E149" s="294">
        <f t="shared" si="4"/>
        <v>0</v>
      </c>
    </row>
    <row r="150" spans="1:5" s="79" customFormat="1" ht="15.75">
      <c r="A150" s="149" t="s">
        <v>1059</v>
      </c>
      <c r="B150" s="142" t="s">
        <v>647</v>
      </c>
      <c r="C150" s="278">
        <v>2947357.45</v>
      </c>
      <c r="D150" s="278">
        <v>0</v>
      </c>
      <c r="E150" s="294">
        <v>0</v>
      </c>
    </row>
    <row r="151" spans="1:5" s="79" customFormat="1" ht="47.25">
      <c r="A151" s="135" t="s">
        <v>1060</v>
      </c>
      <c r="B151" s="136" t="s">
        <v>1061</v>
      </c>
      <c r="C151" s="297">
        <f aca="true" t="shared" si="5" ref="C151:E152">C152</f>
        <v>-2396918.71</v>
      </c>
      <c r="D151" s="297">
        <f t="shared" si="5"/>
        <v>0</v>
      </c>
      <c r="E151" s="298">
        <f t="shared" si="5"/>
        <v>0</v>
      </c>
    </row>
    <row r="152" spans="1:5" s="79" customFormat="1" ht="47.25">
      <c r="A152" s="137" t="s">
        <v>1062</v>
      </c>
      <c r="B152" s="138" t="s">
        <v>1063</v>
      </c>
      <c r="C152" s="278">
        <f t="shared" si="5"/>
        <v>-2396918.71</v>
      </c>
      <c r="D152" s="278">
        <f t="shared" si="5"/>
        <v>0</v>
      </c>
      <c r="E152" s="294">
        <f t="shared" si="5"/>
        <v>0</v>
      </c>
    </row>
    <row r="153" spans="1:5" s="79" customFormat="1" ht="47.25">
      <c r="A153" s="137" t="s">
        <v>1062</v>
      </c>
      <c r="B153" s="138" t="s">
        <v>1063</v>
      </c>
      <c r="C153" s="278">
        <v>-2396918.71</v>
      </c>
      <c r="D153" s="278">
        <v>0</v>
      </c>
      <c r="E153" s="294">
        <v>0</v>
      </c>
    </row>
    <row r="154" spans="1:5" s="79" customFormat="1" ht="16.5" thickBot="1">
      <c r="A154" s="401" t="s">
        <v>648</v>
      </c>
      <c r="B154" s="402"/>
      <c r="C154" s="300">
        <f>C76+C5</f>
        <v>1094370610.44</v>
      </c>
      <c r="D154" s="300">
        <f>D76+D5</f>
        <v>766324378.78</v>
      </c>
      <c r="E154" s="301">
        <f>E76+E5</f>
        <v>748295876.78</v>
      </c>
    </row>
    <row r="155" ht="20.25">
      <c r="C155" s="302"/>
    </row>
  </sheetData>
  <sheetProtection/>
  <mergeCells count="3">
    <mergeCell ref="C1:E1"/>
    <mergeCell ref="A2:E2"/>
    <mergeCell ref="A154:B154"/>
  </mergeCells>
  <printOptions/>
  <pageMargins left="0.7" right="0.7" top="0.75" bottom="0.75" header="0.3" footer="0.3"/>
  <pageSetup horizontalDpi="600" verticalDpi="600" orientation="portrait" paperSize="9" scale="50" r:id="rId1"/>
</worksheet>
</file>

<file path=xl/worksheets/sheet3.xml><?xml version="1.0" encoding="utf-8"?>
<worksheet xmlns="http://schemas.openxmlformats.org/spreadsheetml/2006/main" xmlns:r="http://schemas.openxmlformats.org/officeDocument/2006/relationships">
  <dimension ref="A1:E27"/>
  <sheetViews>
    <sheetView view="pageBreakPreview" zoomScale="60" zoomScalePageLayoutView="0" workbookViewId="0" topLeftCell="A1">
      <selection activeCell="C23" sqref="C23"/>
    </sheetView>
  </sheetViews>
  <sheetFormatPr defaultColWidth="8.7109375" defaultRowHeight="12.75"/>
  <cols>
    <col min="1" max="1" width="29.00390625" style="88" customWidth="1"/>
    <col min="2" max="2" width="78.57421875" style="88" customWidth="1"/>
    <col min="3" max="3" width="20.28125" style="123" customWidth="1"/>
    <col min="4" max="4" width="17.421875" style="88" customWidth="1"/>
    <col min="5" max="5" width="17.00390625" style="88" customWidth="1"/>
    <col min="6" max="16384" width="8.7109375" style="88" customWidth="1"/>
  </cols>
  <sheetData>
    <row r="1" spans="2:5" ht="98.25" customHeight="1">
      <c r="B1" s="89"/>
      <c r="C1" s="403" t="s">
        <v>949</v>
      </c>
      <c r="D1" s="403"/>
      <c r="E1" s="403"/>
    </row>
    <row r="2" spans="2:3" ht="15">
      <c r="B2" s="90"/>
      <c r="C2" s="91"/>
    </row>
    <row r="3" spans="1:5" ht="46.5" customHeight="1">
      <c r="A3" s="404" t="s">
        <v>937</v>
      </c>
      <c r="B3" s="404"/>
      <c r="C3" s="404"/>
      <c r="D3" s="404"/>
      <c r="E3" s="404"/>
    </row>
    <row r="4" spans="1:3" ht="19.5" thickBot="1">
      <c r="A4" s="92"/>
      <c r="B4" s="92"/>
      <c r="C4" s="93"/>
    </row>
    <row r="5" spans="1:5" s="98" customFormat="1" ht="45">
      <c r="A5" s="94" t="s">
        <v>478</v>
      </c>
      <c r="B5" s="95" t="s">
        <v>649</v>
      </c>
      <c r="C5" s="96" t="s">
        <v>428</v>
      </c>
      <c r="D5" s="96" t="s">
        <v>444</v>
      </c>
      <c r="E5" s="97" t="s">
        <v>910</v>
      </c>
    </row>
    <row r="6" spans="1:5" ht="16.5" customHeight="1">
      <c r="A6" s="99" t="s">
        <v>650</v>
      </c>
      <c r="B6" s="100" t="s">
        <v>651</v>
      </c>
      <c r="C6" s="101">
        <f>C7</f>
        <v>7894485.960000038</v>
      </c>
      <c r="D6" s="101">
        <f>D7</f>
        <v>0</v>
      </c>
      <c r="E6" s="102">
        <f>E7</f>
        <v>0</v>
      </c>
    </row>
    <row r="7" spans="1:5" ht="28.5">
      <c r="A7" s="99" t="s">
        <v>676</v>
      </c>
      <c r="B7" s="100" t="s">
        <v>677</v>
      </c>
      <c r="C7" s="101">
        <f>C8+C12</f>
        <v>7894485.960000038</v>
      </c>
      <c r="D7" s="101">
        <f>D8+D12</f>
        <v>0</v>
      </c>
      <c r="E7" s="102">
        <f>E8+E12</f>
        <v>0</v>
      </c>
    </row>
    <row r="8" spans="1:5" ht="15">
      <c r="A8" s="103" t="s">
        <v>678</v>
      </c>
      <c r="B8" s="104" t="s">
        <v>679</v>
      </c>
      <c r="C8" s="105">
        <f>C9</f>
        <v>-1097312749.44</v>
      </c>
      <c r="D8" s="105">
        <f aca="true" t="shared" si="0" ref="D8:E10">D9</f>
        <v>-769266517.78</v>
      </c>
      <c r="E8" s="106">
        <f t="shared" si="0"/>
        <v>-748295876.78</v>
      </c>
    </row>
    <row r="9" spans="1:5" ht="15">
      <c r="A9" s="103" t="s">
        <v>680</v>
      </c>
      <c r="B9" s="104" t="s">
        <v>681</v>
      </c>
      <c r="C9" s="105">
        <f>C10</f>
        <v>-1097312749.44</v>
      </c>
      <c r="D9" s="105">
        <f t="shared" si="0"/>
        <v>-769266517.78</v>
      </c>
      <c r="E9" s="106">
        <f t="shared" si="0"/>
        <v>-748295876.78</v>
      </c>
    </row>
    <row r="10" spans="1:5" ht="15">
      <c r="A10" s="103" t="s">
        <v>682</v>
      </c>
      <c r="B10" s="104" t="s">
        <v>683</v>
      </c>
      <c r="C10" s="105">
        <f>C11</f>
        <v>-1097312749.44</v>
      </c>
      <c r="D10" s="105">
        <f t="shared" si="0"/>
        <v>-769266517.78</v>
      </c>
      <c r="E10" s="106">
        <f t="shared" si="0"/>
        <v>-748295876.78</v>
      </c>
    </row>
    <row r="11" spans="1:5" ht="30">
      <c r="A11" s="103" t="s">
        <v>684</v>
      </c>
      <c r="B11" s="104" t="s">
        <v>685</v>
      </c>
      <c r="C11" s="105">
        <f>-'[1]Прил 2'!C154-C22</f>
        <v>-1097312749.44</v>
      </c>
      <c r="D11" s="105">
        <f>-'[1]Прил 2'!D154-D22</f>
        <v>-769266517.78</v>
      </c>
      <c r="E11" s="106">
        <f>-'[1]Прил 2'!E154-E22</f>
        <v>-748295876.78</v>
      </c>
    </row>
    <row r="12" spans="1:5" ht="15">
      <c r="A12" s="103" t="s">
        <v>686</v>
      </c>
      <c r="B12" s="104" t="s">
        <v>687</v>
      </c>
      <c r="C12" s="105">
        <f>C13</f>
        <v>1105207235.4</v>
      </c>
      <c r="D12" s="105">
        <f aca="true" t="shared" si="1" ref="D12:E14">D13</f>
        <v>769266517.78</v>
      </c>
      <c r="E12" s="106">
        <f t="shared" si="1"/>
        <v>748295876.78</v>
      </c>
    </row>
    <row r="13" spans="1:5" ht="15">
      <c r="A13" s="103" t="s">
        <v>688</v>
      </c>
      <c r="B13" s="104" t="s">
        <v>689</v>
      </c>
      <c r="C13" s="105">
        <f>C14</f>
        <v>1105207235.4</v>
      </c>
      <c r="D13" s="105">
        <f t="shared" si="1"/>
        <v>769266517.78</v>
      </c>
      <c r="E13" s="106">
        <f t="shared" si="1"/>
        <v>748295876.78</v>
      </c>
    </row>
    <row r="14" spans="1:5" ht="15">
      <c r="A14" s="103" t="s">
        <v>690</v>
      </c>
      <c r="B14" s="104" t="s">
        <v>691</v>
      </c>
      <c r="C14" s="105">
        <f>C15</f>
        <v>1105207235.4</v>
      </c>
      <c r="D14" s="105">
        <f t="shared" si="1"/>
        <v>769266517.78</v>
      </c>
      <c r="E14" s="106">
        <f t="shared" si="1"/>
        <v>748295876.78</v>
      </c>
    </row>
    <row r="15" spans="1:5" ht="18" customHeight="1">
      <c r="A15" s="103" t="s">
        <v>692</v>
      </c>
      <c r="B15" s="104" t="s">
        <v>693</v>
      </c>
      <c r="C15" s="105">
        <f>'[1]Прил 6'!G6-'[1]Прил 3'!C27</f>
        <v>1105207235.4</v>
      </c>
      <c r="D15" s="105">
        <f>'[1]Прил 6'!H6-'[1]Прил 3'!D27</f>
        <v>769266517.78</v>
      </c>
      <c r="E15" s="106">
        <f>'[1]Прил 6'!I6-'[1]Прил 3'!E27</f>
        <v>748295876.78</v>
      </c>
    </row>
    <row r="16" spans="1:5" ht="28.5">
      <c r="A16" s="99" t="s">
        <v>694</v>
      </c>
      <c r="B16" s="100" t="s">
        <v>695</v>
      </c>
      <c r="C16" s="101">
        <f>C17</f>
        <v>0</v>
      </c>
      <c r="D16" s="101">
        <f>D17</f>
        <v>0</v>
      </c>
      <c r="E16" s="102">
        <f>E17</f>
        <v>0</v>
      </c>
    </row>
    <row r="17" spans="1:5" s="111" customFormat="1" ht="28.5">
      <c r="A17" s="107" t="s">
        <v>696</v>
      </c>
      <c r="B17" s="108" t="s">
        <v>697</v>
      </c>
      <c r="C17" s="109">
        <f>C18+C23</f>
        <v>0</v>
      </c>
      <c r="D17" s="109">
        <f>D18+D23</f>
        <v>0</v>
      </c>
      <c r="E17" s="110">
        <f>E18+E23</f>
        <v>0</v>
      </c>
    </row>
    <row r="18" spans="1:5" s="111" customFormat="1" ht="28.5">
      <c r="A18" s="107" t="s">
        <v>698</v>
      </c>
      <c r="B18" s="108" t="s">
        <v>699</v>
      </c>
      <c r="C18" s="109">
        <f aca="true" t="shared" si="2" ref="C18:E20">C19</f>
        <v>2942139</v>
      </c>
      <c r="D18" s="109">
        <f t="shared" si="2"/>
        <v>2942139</v>
      </c>
      <c r="E18" s="110">
        <f t="shared" si="2"/>
        <v>0</v>
      </c>
    </row>
    <row r="19" spans="1:5" ht="30">
      <c r="A19" s="112" t="s">
        <v>700</v>
      </c>
      <c r="B19" s="113" t="s">
        <v>701</v>
      </c>
      <c r="C19" s="114">
        <f t="shared" si="2"/>
        <v>2942139</v>
      </c>
      <c r="D19" s="114">
        <f t="shared" si="2"/>
        <v>2942139</v>
      </c>
      <c r="E19" s="115">
        <f t="shared" si="2"/>
        <v>0</v>
      </c>
    </row>
    <row r="20" spans="1:5" ht="45">
      <c r="A20" s="112" t="s">
        <v>702</v>
      </c>
      <c r="B20" s="113" t="s">
        <v>703</v>
      </c>
      <c r="C20" s="114">
        <f>C21</f>
        <v>2942139</v>
      </c>
      <c r="D20" s="114">
        <f t="shared" si="2"/>
        <v>2942139</v>
      </c>
      <c r="E20" s="115">
        <f t="shared" si="2"/>
        <v>0</v>
      </c>
    </row>
    <row r="21" spans="1:5" ht="30">
      <c r="A21" s="112" t="s">
        <v>704</v>
      </c>
      <c r="B21" s="113" t="s">
        <v>705</v>
      </c>
      <c r="C21" s="114">
        <f>C22</f>
        <v>2942139</v>
      </c>
      <c r="D21" s="114">
        <f>D22</f>
        <v>2942139</v>
      </c>
      <c r="E21" s="115">
        <f>E22</f>
        <v>0</v>
      </c>
    </row>
    <row r="22" spans="1:5" ht="45">
      <c r="A22" s="112" t="s">
        <v>706</v>
      </c>
      <c r="B22" s="113" t="s">
        <v>707</v>
      </c>
      <c r="C22" s="114">
        <v>2942139</v>
      </c>
      <c r="D22" s="114">
        <v>2942139</v>
      </c>
      <c r="E22" s="115">
        <v>0</v>
      </c>
    </row>
    <row r="23" spans="1:5" s="111" customFormat="1" ht="28.5">
      <c r="A23" s="107" t="s">
        <v>708</v>
      </c>
      <c r="B23" s="108" t="s">
        <v>709</v>
      </c>
      <c r="C23" s="109">
        <f aca="true" t="shared" si="3" ref="C23:E25">C24</f>
        <v>-2942139</v>
      </c>
      <c r="D23" s="109">
        <f t="shared" si="3"/>
        <v>-2942139</v>
      </c>
      <c r="E23" s="110">
        <f t="shared" si="3"/>
        <v>0</v>
      </c>
    </row>
    <row r="24" spans="1:5" s="111" customFormat="1" ht="33.75" customHeight="1">
      <c r="A24" s="107" t="s">
        <v>710</v>
      </c>
      <c r="B24" s="108" t="s">
        <v>711</v>
      </c>
      <c r="C24" s="109">
        <f t="shared" si="3"/>
        <v>-2942139</v>
      </c>
      <c r="D24" s="109">
        <f t="shared" si="3"/>
        <v>-2942139</v>
      </c>
      <c r="E24" s="110">
        <f t="shared" si="3"/>
        <v>0</v>
      </c>
    </row>
    <row r="25" spans="1:5" ht="42.75" customHeight="1">
      <c r="A25" s="112" t="s">
        <v>712</v>
      </c>
      <c r="B25" s="113" t="s">
        <v>713</v>
      </c>
      <c r="C25" s="114">
        <f>C26</f>
        <v>-2942139</v>
      </c>
      <c r="D25" s="114">
        <f t="shared" si="3"/>
        <v>-2942139</v>
      </c>
      <c r="E25" s="115">
        <f t="shared" si="3"/>
        <v>0</v>
      </c>
    </row>
    <row r="26" spans="1:5" ht="30">
      <c r="A26" s="116" t="s">
        <v>714</v>
      </c>
      <c r="B26" s="113" t="s">
        <v>715</v>
      </c>
      <c r="C26" s="117">
        <f>C27</f>
        <v>-2942139</v>
      </c>
      <c r="D26" s="117">
        <f>D27</f>
        <v>-2942139</v>
      </c>
      <c r="E26" s="118">
        <f>E27</f>
        <v>0</v>
      </c>
    </row>
    <row r="27" spans="1:5" ht="45.75" thickBot="1">
      <c r="A27" s="119" t="s">
        <v>716</v>
      </c>
      <c r="B27" s="120" t="s">
        <v>717</v>
      </c>
      <c r="C27" s="121">
        <v>-2942139</v>
      </c>
      <c r="D27" s="121">
        <v>-2942139</v>
      </c>
      <c r="E27" s="122">
        <v>0</v>
      </c>
    </row>
  </sheetData>
  <sheetProtection/>
  <mergeCells count="2">
    <mergeCell ref="C1:E1"/>
    <mergeCell ref="A3:E3"/>
  </mergeCells>
  <printOptions/>
  <pageMargins left="0.7" right="0.7" top="0.75" bottom="0.75" header="0.3" footer="0.3"/>
  <pageSetup horizontalDpi="600" verticalDpi="600" orientation="portrait" paperSize="9" scale="55" r:id="rId1"/>
</worksheet>
</file>

<file path=xl/worksheets/sheet4.xml><?xml version="1.0" encoding="utf-8"?>
<worksheet xmlns="http://schemas.openxmlformats.org/spreadsheetml/2006/main" xmlns:r="http://schemas.openxmlformats.org/officeDocument/2006/relationships">
  <dimension ref="B1:E28"/>
  <sheetViews>
    <sheetView view="pageBreakPreview" zoomScale="60" zoomScalePageLayoutView="0" workbookViewId="0" topLeftCell="A1">
      <selection activeCell="D22" sqref="D22"/>
    </sheetView>
  </sheetViews>
  <sheetFormatPr defaultColWidth="8.7109375" defaultRowHeight="12.75"/>
  <cols>
    <col min="1" max="1" width="4.00390625" style="88" customWidth="1"/>
    <col min="2" max="2" width="8.7109375" style="88" customWidth="1"/>
    <col min="3" max="3" width="30.28125" style="88" customWidth="1"/>
    <col min="4" max="4" width="89.140625" style="88" customWidth="1"/>
    <col min="5" max="16384" width="8.7109375" style="88" customWidth="1"/>
  </cols>
  <sheetData>
    <row r="1" ht="73.5" customHeight="1">
      <c r="D1" s="167" t="s">
        <v>950</v>
      </c>
    </row>
    <row r="2" ht="15">
      <c r="D2" s="90"/>
    </row>
    <row r="3" spans="3:4" ht="36.75" customHeight="1">
      <c r="C3" s="404" t="s">
        <v>827</v>
      </c>
      <c r="D3" s="404"/>
    </row>
    <row r="4" spans="2:4" ht="19.5" thickBot="1">
      <c r="B4" s="168"/>
      <c r="C4" s="92"/>
      <c r="D4" s="92"/>
    </row>
    <row r="5" spans="2:5" s="98" customFormat="1" ht="58.5" customHeight="1">
      <c r="B5" s="169"/>
      <c r="C5" s="170" t="s">
        <v>478</v>
      </c>
      <c r="D5" s="171" t="s">
        <v>649</v>
      </c>
      <c r="E5" s="172"/>
    </row>
    <row r="6" spans="2:5" s="98" customFormat="1" ht="18.75" customHeight="1">
      <c r="B6" s="173" t="s">
        <v>652</v>
      </c>
      <c r="C6" s="174"/>
      <c r="D6" s="175" t="s">
        <v>653</v>
      </c>
      <c r="E6" s="172"/>
    </row>
    <row r="7" spans="2:5" ht="18.75" customHeight="1">
      <c r="B7" s="176" t="s">
        <v>652</v>
      </c>
      <c r="C7" s="177" t="s">
        <v>828</v>
      </c>
      <c r="D7" s="175" t="s">
        <v>651</v>
      </c>
      <c r="E7" s="178"/>
    </row>
    <row r="8" spans="2:4" ht="21.75" customHeight="1">
      <c r="B8" s="176" t="s">
        <v>652</v>
      </c>
      <c r="C8" s="177" t="s">
        <v>829</v>
      </c>
      <c r="D8" s="175" t="s">
        <v>677</v>
      </c>
    </row>
    <row r="9" spans="2:4" ht="18" customHeight="1">
      <c r="B9" s="176" t="s">
        <v>652</v>
      </c>
      <c r="C9" s="177" t="s">
        <v>830</v>
      </c>
      <c r="D9" s="175" t="s">
        <v>679</v>
      </c>
    </row>
    <row r="10" spans="2:4" ht="18" customHeight="1">
      <c r="B10" s="179" t="s">
        <v>652</v>
      </c>
      <c r="C10" s="180" t="s">
        <v>831</v>
      </c>
      <c r="D10" s="181" t="s">
        <v>681</v>
      </c>
    </row>
    <row r="11" spans="2:4" ht="17.25" customHeight="1">
      <c r="B11" s="179" t="s">
        <v>652</v>
      </c>
      <c r="C11" s="180" t="s">
        <v>832</v>
      </c>
      <c r="D11" s="181" t="s">
        <v>683</v>
      </c>
    </row>
    <row r="12" spans="2:4" ht="18" customHeight="1">
      <c r="B12" s="179" t="s">
        <v>652</v>
      </c>
      <c r="C12" s="180" t="s">
        <v>833</v>
      </c>
      <c r="D12" s="181" t="s">
        <v>685</v>
      </c>
    </row>
    <row r="13" spans="2:4" ht="15.75" customHeight="1">
      <c r="B13" s="176" t="s">
        <v>652</v>
      </c>
      <c r="C13" s="177" t="s">
        <v>834</v>
      </c>
      <c r="D13" s="175" t="s">
        <v>687</v>
      </c>
    </row>
    <row r="14" spans="2:4" ht="15.75" customHeight="1">
      <c r="B14" s="179" t="s">
        <v>652</v>
      </c>
      <c r="C14" s="180" t="s">
        <v>835</v>
      </c>
      <c r="D14" s="181" t="s">
        <v>689</v>
      </c>
    </row>
    <row r="15" spans="2:4" ht="15.75" customHeight="1">
      <c r="B15" s="179" t="s">
        <v>652</v>
      </c>
      <c r="C15" s="180" t="s">
        <v>836</v>
      </c>
      <c r="D15" s="181" t="s">
        <v>691</v>
      </c>
    </row>
    <row r="16" spans="2:4" ht="18.75" customHeight="1">
      <c r="B16" s="179" t="s">
        <v>652</v>
      </c>
      <c r="C16" s="180" t="s">
        <v>837</v>
      </c>
      <c r="D16" s="181" t="s">
        <v>693</v>
      </c>
    </row>
    <row r="17" spans="2:4" ht="17.25" customHeight="1">
      <c r="B17" s="176" t="s">
        <v>652</v>
      </c>
      <c r="C17" s="182" t="s">
        <v>838</v>
      </c>
      <c r="D17" s="183" t="s">
        <v>695</v>
      </c>
    </row>
    <row r="18" spans="2:4" ht="33" customHeight="1">
      <c r="B18" s="179" t="s">
        <v>652</v>
      </c>
      <c r="C18" s="184" t="s">
        <v>839</v>
      </c>
      <c r="D18" s="185" t="s">
        <v>697</v>
      </c>
    </row>
    <row r="19" spans="2:4" ht="31.5" customHeight="1">
      <c r="B19" s="179" t="s">
        <v>652</v>
      </c>
      <c r="C19" s="184" t="s">
        <v>840</v>
      </c>
      <c r="D19" s="185" t="s">
        <v>699</v>
      </c>
    </row>
    <row r="20" spans="2:4" ht="34.5" customHeight="1">
      <c r="B20" s="179" t="s">
        <v>652</v>
      </c>
      <c r="C20" s="186" t="s">
        <v>841</v>
      </c>
      <c r="D20" s="187" t="s">
        <v>701</v>
      </c>
    </row>
    <row r="21" spans="2:4" ht="46.5" customHeight="1">
      <c r="B21" s="179" t="s">
        <v>652</v>
      </c>
      <c r="C21" s="186" t="s">
        <v>842</v>
      </c>
      <c r="D21" s="187" t="s">
        <v>703</v>
      </c>
    </row>
    <row r="22" spans="2:4" ht="35.25" customHeight="1">
      <c r="B22" s="179" t="s">
        <v>652</v>
      </c>
      <c r="C22" s="186" t="s">
        <v>843</v>
      </c>
      <c r="D22" s="187" t="s">
        <v>705</v>
      </c>
    </row>
    <row r="23" spans="2:4" ht="40.5" customHeight="1">
      <c r="B23" s="179" t="s">
        <v>652</v>
      </c>
      <c r="C23" s="186" t="s">
        <v>844</v>
      </c>
      <c r="D23" s="187" t="s">
        <v>707</v>
      </c>
    </row>
    <row r="24" spans="2:4" ht="19.5" customHeight="1">
      <c r="B24" s="179" t="s">
        <v>652</v>
      </c>
      <c r="C24" s="184" t="s">
        <v>845</v>
      </c>
      <c r="D24" s="185" t="s">
        <v>709</v>
      </c>
    </row>
    <row r="25" spans="2:4" ht="28.5">
      <c r="B25" s="179" t="s">
        <v>652</v>
      </c>
      <c r="C25" s="184" t="s">
        <v>846</v>
      </c>
      <c r="D25" s="185" t="s">
        <v>711</v>
      </c>
    </row>
    <row r="26" spans="2:4" ht="31.5">
      <c r="B26" s="179" t="s">
        <v>652</v>
      </c>
      <c r="C26" s="186" t="s">
        <v>847</v>
      </c>
      <c r="D26" s="187" t="s">
        <v>713</v>
      </c>
    </row>
    <row r="27" spans="2:4" ht="22.5" customHeight="1">
      <c r="B27" s="179" t="s">
        <v>652</v>
      </c>
      <c r="C27" s="188" t="s">
        <v>848</v>
      </c>
      <c r="D27" s="187" t="s">
        <v>715</v>
      </c>
    </row>
    <row r="28" spans="2:4" ht="47.25" customHeight="1" thickBot="1">
      <c r="B28" s="189" t="s">
        <v>652</v>
      </c>
      <c r="C28" s="190" t="s">
        <v>849</v>
      </c>
      <c r="D28" s="191" t="s">
        <v>717</v>
      </c>
    </row>
  </sheetData>
  <sheetProtection/>
  <mergeCells count="1">
    <mergeCell ref="C3:D3"/>
  </mergeCells>
  <printOptions/>
  <pageMargins left="0.7" right="0.7" top="0.75" bottom="0.75" header="0.3" footer="0.3"/>
  <pageSetup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dimension ref="A1:J610"/>
  <sheetViews>
    <sheetView view="pageBreakPreview" zoomScale="70" zoomScaleSheetLayoutView="70" zoomScalePageLayoutView="0" workbookViewId="0" topLeftCell="A1">
      <selection activeCell="C182" sqref="C182"/>
    </sheetView>
  </sheetViews>
  <sheetFormatPr defaultColWidth="8.7109375" defaultRowHeight="12.75"/>
  <cols>
    <col min="1" max="1" width="90.140625" style="2" customWidth="1"/>
    <col min="2" max="2" width="6.421875" style="3" customWidth="1"/>
    <col min="3" max="3" width="4.7109375" style="4" customWidth="1"/>
    <col min="4" max="4" width="18.7109375" style="4" customWidth="1"/>
    <col min="5" max="5" width="8.8515625" style="4" customWidth="1"/>
    <col min="6" max="6" width="21.57421875" style="334" customWidth="1"/>
    <col min="7" max="7" width="22.8515625" style="1" customWidth="1"/>
    <col min="8" max="8" width="22.57421875" style="1" customWidth="1"/>
    <col min="9" max="9" width="8.7109375" style="1" customWidth="1"/>
    <col min="10" max="10" width="12.421875" style="1" bestFit="1" customWidth="1"/>
    <col min="11" max="16384" width="8.7109375" style="1" customWidth="1"/>
  </cols>
  <sheetData>
    <row r="1" spans="2:8" ht="90" customHeight="1">
      <c r="B1" s="322"/>
      <c r="C1" s="322"/>
      <c r="D1" s="322"/>
      <c r="E1" s="322"/>
      <c r="F1" s="406" t="s">
        <v>951</v>
      </c>
      <c r="G1" s="406"/>
      <c r="H1" s="406"/>
    </row>
    <row r="2" spans="2:6" ht="15.75">
      <c r="B2" s="323"/>
      <c r="C2" s="323"/>
      <c r="D2" s="322"/>
      <c r="E2" s="322"/>
      <c r="F2" s="322"/>
    </row>
    <row r="3" spans="1:8" ht="56.25" customHeight="1">
      <c r="A3" s="405" t="s">
        <v>932</v>
      </c>
      <c r="B3" s="405"/>
      <c r="C3" s="405"/>
      <c r="D3" s="405"/>
      <c r="E3" s="405"/>
      <c r="F3" s="405"/>
      <c r="G3" s="405"/>
      <c r="H3" s="405"/>
    </row>
    <row r="4" spans="6:8" ht="16.5" thickBot="1">
      <c r="F4" s="324"/>
      <c r="G4" s="324"/>
      <c r="H4" s="324"/>
    </row>
    <row r="5" spans="1:8" s="5" customFormat="1" ht="37.5">
      <c r="A5" s="29" t="s">
        <v>0</v>
      </c>
      <c r="B5" s="30" t="s">
        <v>1</v>
      </c>
      <c r="C5" s="30" t="s">
        <v>2</v>
      </c>
      <c r="D5" s="30" t="s">
        <v>3</v>
      </c>
      <c r="E5" s="30" t="s">
        <v>4</v>
      </c>
      <c r="F5" s="325" t="s">
        <v>429</v>
      </c>
      <c r="G5" s="325" t="s">
        <v>445</v>
      </c>
      <c r="H5" s="326" t="s">
        <v>933</v>
      </c>
    </row>
    <row r="6" spans="1:10" ht="24" customHeight="1">
      <c r="A6" s="31" t="s">
        <v>5</v>
      </c>
      <c r="B6" s="24"/>
      <c r="C6" s="24"/>
      <c r="D6" s="24"/>
      <c r="E6" s="24"/>
      <c r="F6" s="75">
        <f>F8+F147+F157+F225+F263+F398+F432+F438+F538+F562</f>
        <v>1102265096.3999999</v>
      </c>
      <c r="G6" s="75">
        <f>G7+G8+G147+G157+G225+G263+G398+G432+G438+G538+G562</f>
        <v>766324378.7800001</v>
      </c>
      <c r="H6" s="150">
        <f>H7+H8+H147+H157+H225+H263+H398+H432+H438+H538+H562</f>
        <v>748295876.7800001</v>
      </c>
      <c r="I6" s="6"/>
      <c r="J6" s="6"/>
    </row>
    <row r="7" spans="1:10" ht="18.75">
      <c r="A7" s="31" t="s">
        <v>915</v>
      </c>
      <c r="B7" s="24"/>
      <c r="C7" s="24"/>
      <c r="D7" s="24"/>
      <c r="E7" s="24"/>
      <c r="F7" s="75">
        <v>0</v>
      </c>
      <c r="G7" s="75">
        <f>'[1]Прил 6'!H7</f>
        <v>8271654.17</v>
      </c>
      <c r="H7" s="150">
        <f>'[1]Прил 6'!I7</f>
        <v>17130311.59</v>
      </c>
      <c r="I7" s="6"/>
      <c r="J7" s="6"/>
    </row>
    <row r="8" spans="1:8" ht="18.75">
      <c r="A8" s="31" t="s">
        <v>6</v>
      </c>
      <c r="B8" s="24" t="s">
        <v>7</v>
      </c>
      <c r="C8" s="24" t="s">
        <v>8</v>
      </c>
      <c r="D8" s="24"/>
      <c r="E8" s="24"/>
      <c r="F8" s="75">
        <f>F9+F14+F35+F63+F68+F80+F85</f>
        <v>99758795.55000001</v>
      </c>
      <c r="G8" s="75">
        <f>G9+G14+G35+G63+G68+G80+G85</f>
        <v>83486276.33</v>
      </c>
      <c r="H8" s="150">
        <f>H9+H14+H35+H63+H68+H80+H85</f>
        <v>106651034.27</v>
      </c>
    </row>
    <row r="9" spans="1:8" ht="36.75" customHeight="1">
      <c r="A9" s="32" t="s">
        <v>9</v>
      </c>
      <c r="B9" s="24" t="s">
        <v>7</v>
      </c>
      <c r="C9" s="24" t="s">
        <v>10</v>
      </c>
      <c r="D9" s="24"/>
      <c r="E9" s="24"/>
      <c r="F9" s="75">
        <f>F10</f>
        <v>1824898</v>
      </c>
      <c r="G9" s="75">
        <f aca="true" t="shared" si="0" ref="G9:H12">G10</f>
        <v>1486583</v>
      </c>
      <c r="H9" s="150">
        <f t="shared" si="0"/>
        <v>1486583</v>
      </c>
    </row>
    <row r="10" spans="1:8" ht="23.25" customHeight="1">
      <c r="A10" s="33" t="s">
        <v>11</v>
      </c>
      <c r="B10" s="25" t="s">
        <v>7</v>
      </c>
      <c r="C10" s="25" t="s">
        <v>10</v>
      </c>
      <c r="D10" s="25" t="s">
        <v>12</v>
      </c>
      <c r="E10" s="25"/>
      <c r="F10" s="72">
        <f>F11</f>
        <v>1824898</v>
      </c>
      <c r="G10" s="72">
        <f t="shared" si="0"/>
        <v>1486583</v>
      </c>
      <c r="H10" s="67">
        <f t="shared" si="0"/>
        <v>1486583</v>
      </c>
    </row>
    <row r="11" spans="1:10" ht="18.75">
      <c r="A11" s="33" t="s">
        <v>13</v>
      </c>
      <c r="B11" s="25" t="s">
        <v>7</v>
      </c>
      <c r="C11" s="25" t="s">
        <v>10</v>
      </c>
      <c r="D11" s="25" t="s">
        <v>14</v>
      </c>
      <c r="E11" s="25"/>
      <c r="F11" s="72">
        <f>F12</f>
        <v>1824898</v>
      </c>
      <c r="G11" s="72">
        <f t="shared" si="0"/>
        <v>1486583</v>
      </c>
      <c r="H11" s="67">
        <f t="shared" si="0"/>
        <v>1486583</v>
      </c>
      <c r="J11" s="64"/>
    </row>
    <row r="12" spans="1:8" ht="37.5">
      <c r="A12" s="34" t="s">
        <v>15</v>
      </c>
      <c r="B12" s="25" t="s">
        <v>7</v>
      </c>
      <c r="C12" s="25" t="s">
        <v>10</v>
      </c>
      <c r="D12" s="25" t="s">
        <v>16</v>
      </c>
      <c r="E12" s="25"/>
      <c r="F12" s="72">
        <f>F13</f>
        <v>1824898</v>
      </c>
      <c r="G12" s="72">
        <f t="shared" si="0"/>
        <v>1486583</v>
      </c>
      <c r="H12" s="67">
        <f t="shared" si="0"/>
        <v>1486583</v>
      </c>
    </row>
    <row r="13" spans="1:8" ht="61.5" customHeight="1">
      <c r="A13" s="35" t="s">
        <v>17</v>
      </c>
      <c r="B13" s="25" t="s">
        <v>7</v>
      </c>
      <c r="C13" s="25" t="s">
        <v>10</v>
      </c>
      <c r="D13" s="25" t="s">
        <v>16</v>
      </c>
      <c r="E13" s="26">
        <v>100</v>
      </c>
      <c r="F13" s="72">
        <f>'[1]Прил 6'!G14</f>
        <v>1824898</v>
      </c>
      <c r="G13" s="72">
        <f>'[1]Прил 6'!H14</f>
        <v>1486583</v>
      </c>
      <c r="H13" s="67">
        <f>'[1]Прил 6'!I14</f>
        <v>1486583</v>
      </c>
    </row>
    <row r="14" spans="1:8" ht="66" customHeight="1">
      <c r="A14" s="32" t="s">
        <v>18</v>
      </c>
      <c r="B14" s="24" t="s">
        <v>7</v>
      </c>
      <c r="C14" s="24" t="s">
        <v>19</v>
      </c>
      <c r="D14" s="24"/>
      <c r="E14" s="24"/>
      <c r="F14" s="75">
        <f>F15+F24</f>
        <v>4142527.9699999997</v>
      </c>
      <c r="G14" s="75">
        <f>G15+G24</f>
        <v>2839464.0999999996</v>
      </c>
      <c r="H14" s="150">
        <f>H15+H24</f>
        <v>2839464.0999999996</v>
      </c>
    </row>
    <row r="15" spans="1:8" ht="40.5" customHeight="1">
      <c r="A15" s="35" t="s">
        <v>20</v>
      </c>
      <c r="B15" s="25" t="s">
        <v>7</v>
      </c>
      <c r="C15" s="25" t="s">
        <v>19</v>
      </c>
      <c r="D15" s="25" t="s">
        <v>21</v>
      </c>
      <c r="E15" s="25"/>
      <c r="F15" s="72">
        <f>F16+F19</f>
        <v>1178462.8199999998</v>
      </c>
      <c r="G15" s="72">
        <f>G16+G19</f>
        <v>695788.8</v>
      </c>
      <c r="H15" s="67">
        <f>H16+H19</f>
        <v>695788.8</v>
      </c>
    </row>
    <row r="16" spans="1:8" ht="30.75" customHeight="1">
      <c r="A16" s="35" t="s">
        <v>22</v>
      </c>
      <c r="B16" s="25" t="s">
        <v>7</v>
      </c>
      <c r="C16" s="25" t="s">
        <v>19</v>
      </c>
      <c r="D16" s="25" t="s">
        <v>23</v>
      </c>
      <c r="E16" s="25"/>
      <c r="F16" s="72">
        <f aca="true" t="shared" si="1" ref="F16:H17">F17</f>
        <v>729532.73</v>
      </c>
      <c r="G16" s="72">
        <f t="shared" si="1"/>
        <v>695788.8</v>
      </c>
      <c r="H16" s="67">
        <f t="shared" si="1"/>
        <v>695788.8</v>
      </c>
    </row>
    <row r="17" spans="1:8" ht="46.5" customHeight="1">
      <c r="A17" s="35" t="s">
        <v>15</v>
      </c>
      <c r="B17" s="25" t="s">
        <v>7</v>
      </c>
      <c r="C17" s="25" t="s">
        <v>19</v>
      </c>
      <c r="D17" s="25" t="s">
        <v>24</v>
      </c>
      <c r="E17" s="25"/>
      <c r="F17" s="72">
        <f t="shared" si="1"/>
        <v>729532.73</v>
      </c>
      <c r="G17" s="72">
        <f t="shared" si="1"/>
        <v>695788.8</v>
      </c>
      <c r="H17" s="67">
        <f t="shared" si="1"/>
        <v>695788.8</v>
      </c>
    </row>
    <row r="18" spans="1:8" ht="69" customHeight="1">
      <c r="A18" s="35" t="s">
        <v>17</v>
      </c>
      <c r="B18" s="25" t="s">
        <v>7</v>
      </c>
      <c r="C18" s="25" t="s">
        <v>19</v>
      </c>
      <c r="D18" s="25" t="s">
        <v>24</v>
      </c>
      <c r="E18" s="25" t="s">
        <v>25</v>
      </c>
      <c r="F18" s="72">
        <f>'[1]Прил 6'!G240</f>
        <v>729532.73</v>
      </c>
      <c r="G18" s="72">
        <f>'[1]Прил 6'!H240</f>
        <v>695788.8</v>
      </c>
      <c r="H18" s="67">
        <f>'[1]Прил 6'!I240</f>
        <v>695788.8</v>
      </c>
    </row>
    <row r="19" spans="1:8" ht="27.75" customHeight="1">
      <c r="A19" s="35" t="s">
        <v>26</v>
      </c>
      <c r="B19" s="25" t="s">
        <v>7</v>
      </c>
      <c r="C19" s="25" t="s">
        <v>19</v>
      </c>
      <c r="D19" s="25" t="s">
        <v>27</v>
      </c>
      <c r="E19" s="25"/>
      <c r="F19" s="72">
        <f>F20+F22</f>
        <v>448930.08999999997</v>
      </c>
      <c r="G19" s="72">
        <f>G20</f>
        <v>0</v>
      </c>
      <c r="H19" s="67">
        <f>H20</f>
        <v>0</v>
      </c>
    </row>
    <row r="20" spans="1:8" ht="42.75" customHeight="1">
      <c r="A20" s="35" t="s">
        <v>28</v>
      </c>
      <c r="B20" s="25" t="s">
        <v>7</v>
      </c>
      <c r="C20" s="25" t="s">
        <v>19</v>
      </c>
      <c r="D20" s="25" t="s">
        <v>29</v>
      </c>
      <c r="E20" s="25"/>
      <c r="F20" s="72">
        <f>F21</f>
        <v>439003.16</v>
      </c>
      <c r="G20" s="72">
        <f>G21</f>
        <v>0</v>
      </c>
      <c r="H20" s="67">
        <f>H21</f>
        <v>0</v>
      </c>
    </row>
    <row r="21" spans="1:10" ht="66" customHeight="1">
      <c r="A21" s="35" t="s">
        <v>17</v>
      </c>
      <c r="B21" s="25" t="s">
        <v>7</v>
      </c>
      <c r="C21" s="25" t="s">
        <v>19</v>
      </c>
      <c r="D21" s="25" t="s">
        <v>29</v>
      </c>
      <c r="E21" s="25" t="s">
        <v>25</v>
      </c>
      <c r="F21" s="72">
        <f>'[1]Прил 6'!G243</f>
        <v>439003.16</v>
      </c>
      <c r="G21" s="72">
        <f>'[1]Прил 6'!H243</f>
        <v>0</v>
      </c>
      <c r="H21" s="67">
        <f>'[1]Прил 6'!I243</f>
        <v>0</v>
      </c>
      <c r="J21" s="64"/>
    </row>
    <row r="22" spans="1:10" ht="48" customHeight="1">
      <c r="A22" s="35" t="s">
        <v>15</v>
      </c>
      <c r="B22" s="25" t="s">
        <v>7</v>
      </c>
      <c r="C22" s="25" t="s">
        <v>19</v>
      </c>
      <c r="D22" s="25" t="s">
        <v>1064</v>
      </c>
      <c r="E22" s="25"/>
      <c r="F22" s="72">
        <f>F23</f>
        <v>9926.93</v>
      </c>
      <c r="G22" s="72"/>
      <c r="H22" s="67"/>
      <c r="J22" s="64"/>
    </row>
    <row r="23" spans="1:10" ht="64.5" customHeight="1">
      <c r="A23" s="35" t="s">
        <v>17</v>
      </c>
      <c r="B23" s="25" t="s">
        <v>7</v>
      </c>
      <c r="C23" s="25" t="s">
        <v>19</v>
      </c>
      <c r="D23" s="25" t="s">
        <v>1064</v>
      </c>
      <c r="E23" s="25" t="s">
        <v>25</v>
      </c>
      <c r="F23" s="72">
        <f>'[1]Прил 6'!G245</f>
        <v>9926.93</v>
      </c>
      <c r="G23" s="72"/>
      <c r="H23" s="67"/>
      <c r="J23" s="64"/>
    </row>
    <row r="24" spans="1:8" ht="48" customHeight="1">
      <c r="A24" s="35" t="s">
        <v>30</v>
      </c>
      <c r="B24" s="25" t="s">
        <v>7</v>
      </c>
      <c r="C24" s="25" t="s">
        <v>19</v>
      </c>
      <c r="D24" s="25" t="s">
        <v>31</v>
      </c>
      <c r="E24" s="25"/>
      <c r="F24" s="72">
        <f>F25+F31+F28</f>
        <v>2964065.15</v>
      </c>
      <c r="G24" s="72">
        <f>G25+G31</f>
        <v>2143675.3</v>
      </c>
      <c r="H24" s="67">
        <f>H25+H31</f>
        <v>2143675.3</v>
      </c>
    </row>
    <row r="25" spans="1:8" ht="44.25" customHeight="1">
      <c r="A25" s="35" t="s">
        <v>32</v>
      </c>
      <c r="B25" s="25" t="s">
        <v>7</v>
      </c>
      <c r="C25" s="25" t="s">
        <v>19</v>
      </c>
      <c r="D25" s="25" t="s">
        <v>33</v>
      </c>
      <c r="E25" s="25"/>
      <c r="F25" s="72">
        <f aca="true" t="shared" si="2" ref="F25:H26">F26</f>
        <v>1713337.93</v>
      </c>
      <c r="G25" s="72">
        <f t="shared" si="2"/>
        <v>1453032</v>
      </c>
      <c r="H25" s="67">
        <f t="shared" si="2"/>
        <v>1453032</v>
      </c>
    </row>
    <row r="26" spans="1:8" ht="37.5">
      <c r="A26" s="35" t="s">
        <v>15</v>
      </c>
      <c r="B26" s="25" t="s">
        <v>7</v>
      </c>
      <c r="C26" s="25" t="s">
        <v>19</v>
      </c>
      <c r="D26" s="25" t="s">
        <v>34</v>
      </c>
      <c r="E26" s="25"/>
      <c r="F26" s="72">
        <f t="shared" si="2"/>
        <v>1713337.93</v>
      </c>
      <c r="G26" s="72">
        <f t="shared" si="2"/>
        <v>1453032</v>
      </c>
      <c r="H26" s="67">
        <f t="shared" si="2"/>
        <v>1453032</v>
      </c>
    </row>
    <row r="27" spans="1:8" ht="69.75" customHeight="1">
      <c r="A27" s="35" t="s">
        <v>17</v>
      </c>
      <c r="B27" s="25" t="s">
        <v>7</v>
      </c>
      <c r="C27" s="25" t="s">
        <v>19</v>
      </c>
      <c r="D27" s="25" t="s">
        <v>34</v>
      </c>
      <c r="E27" s="25" t="s">
        <v>25</v>
      </c>
      <c r="F27" s="72">
        <f>'[1]Прил 6'!G249</f>
        <v>1713337.93</v>
      </c>
      <c r="G27" s="72">
        <f>'[1]Прил 6'!H249</f>
        <v>1453032</v>
      </c>
      <c r="H27" s="67">
        <f>'[1]Прил 6'!I249</f>
        <v>1453032</v>
      </c>
    </row>
    <row r="28" spans="1:8" ht="27" customHeight="1">
      <c r="A28" s="35" t="s">
        <v>1065</v>
      </c>
      <c r="B28" s="25" t="s">
        <v>7</v>
      </c>
      <c r="C28" s="25" t="s">
        <v>19</v>
      </c>
      <c r="D28" s="25" t="s">
        <v>1066</v>
      </c>
      <c r="E28" s="25"/>
      <c r="F28" s="72">
        <f>F29</f>
        <v>436755.29</v>
      </c>
      <c r="G28" s="72"/>
      <c r="H28" s="67"/>
    </row>
    <row r="29" spans="1:8" ht="47.25" customHeight="1">
      <c r="A29" s="35" t="s">
        <v>15</v>
      </c>
      <c r="B29" s="25" t="s">
        <v>7</v>
      </c>
      <c r="C29" s="25" t="s">
        <v>19</v>
      </c>
      <c r="D29" s="25" t="s">
        <v>1067</v>
      </c>
      <c r="E29" s="25"/>
      <c r="F29" s="72">
        <f>F30</f>
        <v>436755.29</v>
      </c>
      <c r="G29" s="72"/>
      <c r="H29" s="67"/>
    </row>
    <row r="30" spans="1:8" ht="69.75" customHeight="1">
      <c r="A30" s="35" t="s">
        <v>17</v>
      </c>
      <c r="B30" s="25" t="s">
        <v>7</v>
      </c>
      <c r="C30" s="25" t="s">
        <v>19</v>
      </c>
      <c r="D30" s="25" t="s">
        <v>1067</v>
      </c>
      <c r="E30" s="25" t="s">
        <v>25</v>
      </c>
      <c r="F30" s="72">
        <f>'[1]Прил 6'!G252</f>
        <v>436755.29</v>
      </c>
      <c r="G30" s="72"/>
      <c r="H30" s="67"/>
    </row>
    <row r="31" spans="1:8" ht="28.5" customHeight="1">
      <c r="A31" s="35" t="s">
        <v>35</v>
      </c>
      <c r="B31" s="25" t="s">
        <v>7</v>
      </c>
      <c r="C31" s="25" t="s">
        <v>19</v>
      </c>
      <c r="D31" s="25" t="s">
        <v>36</v>
      </c>
      <c r="E31" s="25"/>
      <c r="F31" s="72">
        <f>F32</f>
        <v>813971.93</v>
      </c>
      <c r="G31" s="72">
        <f>G32</f>
        <v>690643.3</v>
      </c>
      <c r="H31" s="67">
        <f>H32</f>
        <v>690643.3</v>
      </c>
    </row>
    <row r="32" spans="1:8" ht="29.25" customHeight="1">
      <c r="A32" s="35" t="s">
        <v>15</v>
      </c>
      <c r="B32" s="25" t="s">
        <v>7</v>
      </c>
      <c r="C32" s="25" t="s">
        <v>19</v>
      </c>
      <c r="D32" s="25" t="s">
        <v>37</v>
      </c>
      <c r="E32" s="25"/>
      <c r="F32" s="72">
        <f>F33+F34</f>
        <v>813971.93</v>
      </c>
      <c r="G32" s="72">
        <f>G33+G34</f>
        <v>690643.3</v>
      </c>
      <c r="H32" s="67">
        <f>H33+H34</f>
        <v>690643.3</v>
      </c>
    </row>
    <row r="33" spans="1:8" ht="67.5" customHeight="1">
      <c r="A33" s="35" t="s">
        <v>17</v>
      </c>
      <c r="B33" s="25" t="s">
        <v>7</v>
      </c>
      <c r="C33" s="25" t="s">
        <v>19</v>
      </c>
      <c r="D33" s="25" t="s">
        <v>37</v>
      </c>
      <c r="E33" s="25" t="s">
        <v>25</v>
      </c>
      <c r="F33" s="72">
        <f>'[1]Прил 6'!G255</f>
        <v>777971.93</v>
      </c>
      <c r="G33" s="72">
        <f>'[1]Прил 6'!H255</f>
        <v>690643.3</v>
      </c>
      <c r="H33" s="67">
        <f>'[1]Прил 6'!I255</f>
        <v>690643.3</v>
      </c>
    </row>
    <row r="34" spans="1:8" ht="45" customHeight="1">
      <c r="A34" s="35" t="s">
        <v>48</v>
      </c>
      <c r="B34" s="25" t="s">
        <v>7</v>
      </c>
      <c r="C34" s="25" t="s">
        <v>19</v>
      </c>
      <c r="D34" s="25" t="s">
        <v>37</v>
      </c>
      <c r="E34" s="25" t="s">
        <v>81</v>
      </c>
      <c r="F34" s="72">
        <f>'[1]Прил 6'!G256</f>
        <v>36000</v>
      </c>
      <c r="G34" s="72">
        <v>0</v>
      </c>
      <c r="H34" s="67">
        <v>0</v>
      </c>
    </row>
    <row r="35" spans="1:8" ht="65.25" customHeight="1">
      <c r="A35" s="32" t="s">
        <v>38</v>
      </c>
      <c r="B35" s="24" t="s">
        <v>7</v>
      </c>
      <c r="C35" s="24" t="s">
        <v>39</v>
      </c>
      <c r="D35" s="24"/>
      <c r="E35" s="24"/>
      <c r="F35" s="75">
        <f>F36+F43+F48+F55+F59</f>
        <v>25194740.32</v>
      </c>
      <c r="G35" s="75">
        <f>G36+G43+G48+G59</f>
        <v>24656447</v>
      </c>
      <c r="H35" s="150">
        <f>H36+H43+H48+H59</f>
        <v>24656447</v>
      </c>
    </row>
    <row r="36" spans="1:8" ht="45" customHeight="1">
      <c r="A36" s="35" t="s">
        <v>40</v>
      </c>
      <c r="B36" s="25" t="s">
        <v>7</v>
      </c>
      <c r="C36" s="25" t="s">
        <v>39</v>
      </c>
      <c r="D36" s="25" t="s">
        <v>41</v>
      </c>
      <c r="E36" s="26"/>
      <c r="F36" s="72">
        <f aca="true" t="shared" si="3" ref="F36:H37">F37</f>
        <v>379079</v>
      </c>
      <c r="G36" s="72">
        <f t="shared" si="3"/>
        <v>363079</v>
      </c>
      <c r="H36" s="67">
        <f t="shared" si="3"/>
        <v>363079</v>
      </c>
    </row>
    <row r="37" spans="1:8" ht="83.25" customHeight="1">
      <c r="A37" s="35" t="s">
        <v>42</v>
      </c>
      <c r="B37" s="25" t="s">
        <v>7</v>
      </c>
      <c r="C37" s="25" t="s">
        <v>39</v>
      </c>
      <c r="D37" s="25" t="s">
        <v>43</v>
      </c>
      <c r="E37" s="26"/>
      <c r="F37" s="72">
        <f t="shared" si="3"/>
        <v>379079</v>
      </c>
      <c r="G37" s="72">
        <f t="shared" si="3"/>
        <v>363079</v>
      </c>
      <c r="H37" s="67">
        <f t="shared" si="3"/>
        <v>363079</v>
      </c>
    </row>
    <row r="38" spans="1:8" ht="48.75" customHeight="1">
      <c r="A38" s="35" t="s">
        <v>44</v>
      </c>
      <c r="B38" s="25" t="s">
        <v>7</v>
      </c>
      <c r="C38" s="25" t="s">
        <v>39</v>
      </c>
      <c r="D38" s="25" t="s">
        <v>45</v>
      </c>
      <c r="E38" s="26"/>
      <c r="F38" s="72">
        <f>F39+F41</f>
        <v>379079</v>
      </c>
      <c r="G38" s="72">
        <f>G39+G41</f>
        <v>363079</v>
      </c>
      <c r="H38" s="67">
        <f>H39+H41</f>
        <v>363079</v>
      </c>
    </row>
    <row r="39" spans="1:8" ht="42.75" customHeight="1">
      <c r="A39" s="35" t="s">
        <v>46</v>
      </c>
      <c r="B39" s="25" t="s">
        <v>7</v>
      </c>
      <c r="C39" s="25" t="s">
        <v>39</v>
      </c>
      <c r="D39" s="25" t="s">
        <v>47</v>
      </c>
      <c r="E39" s="26"/>
      <c r="F39" s="72">
        <f>F40</f>
        <v>338079</v>
      </c>
      <c r="G39" s="72">
        <f>G40</f>
        <v>338079</v>
      </c>
      <c r="H39" s="67">
        <f>H40</f>
        <v>338079</v>
      </c>
    </row>
    <row r="40" spans="1:8" ht="70.5" customHeight="1">
      <c r="A40" s="35" t="s">
        <v>17</v>
      </c>
      <c r="B40" s="25" t="s">
        <v>7</v>
      </c>
      <c r="C40" s="25" t="s">
        <v>39</v>
      </c>
      <c r="D40" s="25" t="s">
        <v>47</v>
      </c>
      <c r="E40" s="26">
        <v>100</v>
      </c>
      <c r="F40" s="72">
        <f>'[1]Прил 6'!G20</f>
        <v>338079</v>
      </c>
      <c r="G40" s="72">
        <f>'[1]Прил 6'!H20</f>
        <v>338079</v>
      </c>
      <c r="H40" s="67">
        <f>'[1]Прил 6'!I20</f>
        <v>338079</v>
      </c>
    </row>
    <row r="41" spans="1:8" ht="45.75" customHeight="1">
      <c r="A41" s="35" t="s">
        <v>49</v>
      </c>
      <c r="B41" s="25" t="s">
        <v>7</v>
      </c>
      <c r="C41" s="25" t="s">
        <v>39</v>
      </c>
      <c r="D41" s="25" t="s">
        <v>50</v>
      </c>
      <c r="E41" s="26"/>
      <c r="F41" s="72">
        <f>F42</f>
        <v>41000</v>
      </c>
      <c r="G41" s="72">
        <f>G42</f>
        <v>25000</v>
      </c>
      <c r="H41" s="67">
        <f>H42</f>
        <v>25000</v>
      </c>
    </row>
    <row r="42" spans="1:8" ht="48" customHeight="1">
      <c r="A42" s="35" t="s">
        <v>48</v>
      </c>
      <c r="B42" s="25" t="s">
        <v>7</v>
      </c>
      <c r="C42" s="25" t="s">
        <v>39</v>
      </c>
      <c r="D42" s="25" t="s">
        <v>50</v>
      </c>
      <c r="E42" s="26">
        <v>200</v>
      </c>
      <c r="F42" s="72">
        <f>'[1]Прил 6'!G22</f>
        <v>41000</v>
      </c>
      <c r="G42" s="72">
        <f>'[1]Прил 6'!H22</f>
        <v>25000</v>
      </c>
      <c r="H42" s="67">
        <f>'[1]Прил 6'!I22</f>
        <v>25000</v>
      </c>
    </row>
    <row r="43" spans="1:8" ht="42" customHeight="1">
      <c r="A43" s="35" t="s">
        <v>51</v>
      </c>
      <c r="B43" s="25" t="s">
        <v>7</v>
      </c>
      <c r="C43" s="25" t="s">
        <v>39</v>
      </c>
      <c r="D43" s="25" t="s">
        <v>52</v>
      </c>
      <c r="E43" s="26"/>
      <c r="F43" s="72">
        <f>F44</f>
        <v>296000</v>
      </c>
      <c r="G43" s="72">
        <f aca="true" t="shared" si="4" ref="G43:H46">G44</f>
        <v>296000</v>
      </c>
      <c r="H43" s="67">
        <f t="shared" si="4"/>
        <v>296000</v>
      </c>
    </row>
    <row r="44" spans="1:8" ht="66.75" customHeight="1">
      <c r="A44" s="35" t="s">
        <v>53</v>
      </c>
      <c r="B44" s="25" t="s">
        <v>7</v>
      </c>
      <c r="C44" s="25" t="s">
        <v>39</v>
      </c>
      <c r="D44" s="25" t="s">
        <v>54</v>
      </c>
      <c r="E44" s="26"/>
      <c r="F44" s="72">
        <f>F45</f>
        <v>296000</v>
      </c>
      <c r="G44" s="72">
        <f t="shared" si="4"/>
        <v>296000</v>
      </c>
      <c r="H44" s="67">
        <f t="shared" si="4"/>
        <v>296000</v>
      </c>
    </row>
    <row r="45" spans="1:8" ht="51.75" customHeight="1">
      <c r="A45" s="35" t="s">
        <v>55</v>
      </c>
      <c r="B45" s="25" t="s">
        <v>7</v>
      </c>
      <c r="C45" s="25" t="s">
        <v>39</v>
      </c>
      <c r="D45" s="25" t="s">
        <v>56</v>
      </c>
      <c r="E45" s="26"/>
      <c r="F45" s="72">
        <f>F46</f>
        <v>296000</v>
      </c>
      <c r="G45" s="72">
        <f t="shared" si="4"/>
        <v>296000</v>
      </c>
      <c r="H45" s="67">
        <f t="shared" si="4"/>
        <v>296000</v>
      </c>
    </row>
    <row r="46" spans="1:8" ht="63.75" customHeight="1">
      <c r="A46" s="35" t="s">
        <v>447</v>
      </c>
      <c r="B46" s="25" t="s">
        <v>7</v>
      </c>
      <c r="C46" s="25" t="s">
        <v>39</v>
      </c>
      <c r="D46" s="25" t="s">
        <v>57</v>
      </c>
      <c r="E46" s="26"/>
      <c r="F46" s="72">
        <f>F47</f>
        <v>296000</v>
      </c>
      <c r="G46" s="72">
        <f t="shared" si="4"/>
        <v>296000</v>
      </c>
      <c r="H46" s="67">
        <f t="shared" si="4"/>
        <v>296000</v>
      </c>
    </row>
    <row r="47" spans="1:8" ht="65.25" customHeight="1">
      <c r="A47" s="35" t="s">
        <v>17</v>
      </c>
      <c r="B47" s="25" t="s">
        <v>7</v>
      </c>
      <c r="C47" s="25" t="s">
        <v>39</v>
      </c>
      <c r="D47" s="25" t="s">
        <v>57</v>
      </c>
      <c r="E47" s="26">
        <v>100</v>
      </c>
      <c r="F47" s="72">
        <f>'[1]Прил 6'!G27</f>
        <v>296000</v>
      </c>
      <c r="G47" s="72">
        <f>'[1]Прил 6'!H27</f>
        <v>296000</v>
      </c>
      <c r="H47" s="67">
        <f>'[1]Прил 6'!I27</f>
        <v>296000</v>
      </c>
    </row>
    <row r="48" spans="1:8" ht="48" customHeight="1">
      <c r="A48" s="35" t="s">
        <v>58</v>
      </c>
      <c r="B48" s="25" t="s">
        <v>7</v>
      </c>
      <c r="C48" s="25" t="s">
        <v>39</v>
      </c>
      <c r="D48" s="25" t="s">
        <v>59</v>
      </c>
      <c r="E48" s="26"/>
      <c r="F48" s="72">
        <f>F49</f>
        <v>24036349.32</v>
      </c>
      <c r="G48" s="72">
        <f>G49</f>
        <v>23701368</v>
      </c>
      <c r="H48" s="67">
        <f>H49</f>
        <v>23701368</v>
      </c>
    </row>
    <row r="49" spans="1:8" ht="48" customHeight="1">
      <c r="A49" s="35" t="s">
        <v>60</v>
      </c>
      <c r="B49" s="25" t="s">
        <v>7</v>
      </c>
      <c r="C49" s="25" t="s">
        <v>39</v>
      </c>
      <c r="D49" s="25" t="s">
        <v>61</v>
      </c>
      <c r="E49" s="26"/>
      <c r="F49" s="72">
        <f>F50+F53</f>
        <v>24036349.32</v>
      </c>
      <c r="G49" s="72">
        <f>G50+G53</f>
        <v>23701368</v>
      </c>
      <c r="H49" s="67">
        <f>H50+H53</f>
        <v>23701368</v>
      </c>
    </row>
    <row r="50" spans="1:8" ht="45.75" customHeight="1">
      <c r="A50" s="35" t="s">
        <v>15</v>
      </c>
      <c r="B50" s="25" t="s">
        <v>7</v>
      </c>
      <c r="C50" s="25" t="s">
        <v>39</v>
      </c>
      <c r="D50" s="25" t="s">
        <v>62</v>
      </c>
      <c r="E50" s="26"/>
      <c r="F50" s="72">
        <f>F51+F52</f>
        <v>23640770.47</v>
      </c>
      <c r="G50" s="72">
        <f>G51+G52</f>
        <v>23701368</v>
      </c>
      <c r="H50" s="67">
        <f>H51+H52</f>
        <v>23701368</v>
      </c>
    </row>
    <row r="51" spans="1:8" ht="66" customHeight="1">
      <c r="A51" s="35" t="s">
        <v>17</v>
      </c>
      <c r="B51" s="25" t="s">
        <v>7</v>
      </c>
      <c r="C51" s="25" t="s">
        <v>39</v>
      </c>
      <c r="D51" s="25" t="s">
        <v>62</v>
      </c>
      <c r="E51" s="26">
        <v>100</v>
      </c>
      <c r="F51" s="72">
        <f>'[1]Прил 6'!G31</f>
        <v>23474078.47</v>
      </c>
      <c r="G51" s="72">
        <f>'[1]Прил 6'!H31</f>
        <v>23534676</v>
      </c>
      <c r="H51" s="67">
        <f>'[1]Прил 6'!I31</f>
        <v>23534676</v>
      </c>
    </row>
    <row r="52" spans="1:8" ht="54" customHeight="1">
      <c r="A52" s="35" t="s">
        <v>48</v>
      </c>
      <c r="B52" s="25" t="s">
        <v>7</v>
      </c>
      <c r="C52" s="25" t="s">
        <v>39</v>
      </c>
      <c r="D52" s="25" t="s">
        <v>62</v>
      </c>
      <c r="E52" s="26">
        <v>200</v>
      </c>
      <c r="F52" s="72">
        <f>'[1]Прил 6'!G32</f>
        <v>166692</v>
      </c>
      <c r="G52" s="72">
        <f>'[1]Прил 6'!H32</f>
        <v>166692</v>
      </c>
      <c r="H52" s="67">
        <f>'[1]Прил 6'!I32</f>
        <v>166692</v>
      </c>
    </row>
    <row r="53" spans="1:8" ht="41.25" customHeight="1">
      <c r="A53" s="36" t="s">
        <v>64</v>
      </c>
      <c r="B53" s="25" t="s">
        <v>7</v>
      </c>
      <c r="C53" s="25" t="s">
        <v>39</v>
      </c>
      <c r="D53" s="25" t="s">
        <v>65</v>
      </c>
      <c r="E53" s="26"/>
      <c r="F53" s="72">
        <f>F54</f>
        <v>395578.85</v>
      </c>
      <c r="G53" s="72">
        <f>G54</f>
        <v>0</v>
      </c>
      <c r="H53" s="67">
        <f>H54</f>
        <v>0</v>
      </c>
    </row>
    <row r="54" spans="1:8" ht="62.25" customHeight="1">
      <c r="A54" s="35" t="s">
        <v>17</v>
      </c>
      <c r="B54" s="25" t="s">
        <v>7</v>
      </c>
      <c r="C54" s="25" t="s">
        <v>39</v>
      </c>
      <c r="D54" s="25" t="s">
        <v>65</v>
      </c>
      <c r="E54" s="26">
        <v>100</v>
      </c>
      <c r="F54" s="72">
        <f>'[1]Прил 6'!G34</f>
        <v>395578.85</v>
      </c>
      <c r="G54" s="72">
        <f>'[1]Прил 6'!H34</f>
        <v>0</v>
      </c>
      <c r="H54" s="67">
        <f>'[1]Прил 6'!I34</f>
        <v>0</v>
      </c>
    </row>
    <row r="55" spans="1:8" ht="45" customHeight="1">
      <c r="A55" s="35" t="s">
        <v>134</v>
      </c>
      <c r="B55" s="25" t="s">
        <v>7</v>
      </c>
      <c r="C55" s="25" t="s">
        <v>39</v>
      </c>
      <c r="D55" s="25" t="s">
        <v>135</v>
      </c>
      <c r="E55" s="26"/>
      <c r="F55" s="72">
        <f>F56</f>
        <v>187312</v>
      </c>
      <c r="G55" s="72">
        <f aca="true" t="shared" si="5" ref="G55:H57">G56</f>
        <v>0</v>
      </c>
      <c r="H55" s="67">
        <f t="shared" si="5"/>
        <v>0</v>
      </c>
    </row>
    <row r="56" spans="1:8" ht="25.5" customHeight="1">
      <c r="A56" s="35" t="s">
        <v>136</v>
      </c>
      <c r="B56" s="25" t="s">
        <v>7</v>
      </c>
      <c r="C56" s="25" t="s">
        <v>39</v>
      </c>
      <c r="D56" s="25" t="s">
        <v>137</v>
      </c>
      <c r="E56" s="26"/>
      <c r="F56" s="72">
        <f>F57</f>
        <v>187312</v>
      </c>
      <c r="G56" s="72">
        <f t="shared" si="5"/>
        <v>0</v>
      </c>
      <c r="H56" s="67">
        <f t="shared" si="5"/>
        <v>0</v>
      </c>
    </row>
    <row r="57" spans="1:8" ht="38.25" customHeight="1">
      <c r="A57" s="36" t="s">
        <v>1068</v>
      </c>
      <c r="B57" s="25" t="s">
        <v>7</v>
      </c>
      <c r="C57" s="25" t="s">
        <v>39</v>
      </c>
      <c r="D57" s="327" t="s">
        <v>1069</v>
      </c>
      <c r="E57" s="66"/>
      <c r="F57" s="72">
        <f>F58</f>
        <v>187312</v>
      </c>
      <c r="G57" s="72">
        <f t="shared" si="5"/>
        <v>0</v>
      </c>
      <c r="H57" s="67">
        <f t="shared" si="5"/>
        <v>0</v>
      </c>
    </row>
    <row r="58" spans="1:8" ht="62.25" customHeight="1">
      <c r="A58" s="35" t="s">
        <v>17</v>
      </c>
      <c r="B58" s="25" t="s">
        <v>7</v>
      </c>
      <c r="C58" s="25" t="s">
        <v>39</v>
      </c>
      <c r="D58" s="327" t="s">
        <v>1069</v>
      </c>
      <c r="E58" s="66" t="s">
        <v>25</v>
      </c>
      <c r="F58" s="72">
        <f>'[1]Прил 6'!G38</f>
        <v>187312</v>
      </c>
      <c r="G58" s="72">
        <f>'[1]Прил 6'!H38</f>
        <v>0</v>
      </c>
      <c r="H58" s="67">
        <f>'[1]Прил 6'!I38</f>
        <v>0</v>
      </c>
    </row>
    <row r="59" spans="1:8" ht="48.75" customHeight="1">
      <c r="A59" s="35" t="s">
        <v>66</v>
      </c>
      <c r="B59" s="25" t="s">
        <v>7</v>
      </c>
      <c r="C59" s="25" t="s">
        <v>39</v>
      </c>
      <c r="D59" s="25" t="s">
        <v>67</v>
      </c>
      <c r="E59" s="26"/>
      <c r="F59" s="72">
        <f>F60</f>
        <v>296000</v>
      </c>
      <c r="G59" s="72">
        <f aca="true" t="shared" si="6" ref="G59:H61">G60</f>
        <v>296000</v>
      </c>
      <c r="H59" s="67">
        <f t="shared" si="6"/>
        <v>296000</v>
      </c>
    </row>
    <row r="60" spans="1:8" ht="40.5" customHeight="1">
      <c r="A60" s="35" t="s">
        <v>68</v>
      </c>
      <c r="B60" s="25" t="s">
        <v>7</v>
      </c>
      <c r="C60" s="25" t="s">
        <v>39</v>
      </c>
      <c r="D60" s="25" t="s">
        <v>69</v>
      </c>
      <c r="E60" s="26"/>
      <c r="F60" s="72">
        <f>F61</f>
        <v>296000</v>
      </c>
      <c r="G60" s="72">
        <f t="shared" si="6"/>
        <v>296000</v>
      </c>
      <c r="H60" s="67">
        <f t="shared" si="6"/>
        <v>296000</v>
      </c>
    </row>
    <row r="61" spans="1:8" ht="44.25" customHeight="1">
      <c r="A61" s="35" t="s">
        <v>70</v>
      </c>
      <c r="B61" s="25" t="s">
        <v>7</v>
      </c>
      <c r="C61" s="25" t="s">
        <v>39</v>
      </c>
      <c r="D61" s="25" t="s">
        <v>71</v>
      </c>
      <c r="E61" s="26"/>
      <c r="F61" s="72">
        <f>F62</f>
        <v>296000</v>
      </c>
      <c r="G61" s="72">
        <f t="shared" si="6"/>
        <v>296000</v>
      </c>
      <c r="H61" s="67">
        <f t="shared" si="6"/>
        <v>296000</v>
      </c>
    </row>
    <row r="62" spans="1:8" ht="59.25" customHeight="1">
      <c r="A62" s="35" t="s">
        <v>17</v>
      </c>
      <c r="B62" s="25" t="s">
        <v>7</v>
      </c>
      <c r="C62" s="25" t="s">
        <v>39</v>
      </c>
      <c r="D62" s="25" t="s">
        <v>71</v>
      </c>
      <c r="E62" s="26">
        <v>100</v>
      </c>
      <c r="F62" s="72">
        <f>'[1]Прил 6'!G42</f>
        <v>296000</v>
      </c>
      <c r="G62" s="72">
        <f>'[1]Прил 6'!H42</f>
        <v>296000</v>
      </c>
      <c r="H62" s="67">
        <f>'[1]Прил 6'!I42</f>
        <v>296000</v>
      </c>
    </row>
    <row r="63" spans="1:8" ht="24" customHeight="1">
      <c r="A63" s="32" t="s">
        <v>1070</v>
      </c>
      <c r="B63" s="24" t="s">
        <v>7</v>
      </c>
      <c r="C63" s="24" t="s">
        <v>207</v>
      </c>
      <c r="D63" s="24"/>
      <c r="E63" s="49"/>
      <c r="F63" s="75">
        <f>F64</f>
        <v>2430</v>
      </c>
      <c r="G63" s="75">
        <f aca="true" t="shared" si="7" ref="G63:H66">G64</f>
        <v>0</v>
      </c>
      <c r="H63" s="150">
        <f t="shared" si="7"/>
        <v>0</v>
      </c>
    </row>
    <row r="64" spans="1:8" ht="40.5" customHeight="1">
      <c r="A64" s="35" t="s">
        <v>134</v>
      </c>
      <c r="B64" s="25" t="s">
        <v>7</v>
      </c>
      <c r="C64" s="25" t="s">
        <v>207</v>
      </c>
      <c r="D64" s="25" t="s">
        <v>135</v>
      </c>
      <c r="E64" s="26"/>
      <c r="F64" s="72">
        <f>F65</f>
        <v>2430</v>
      </c>
      <c r="G64" s="72">
        <f t="shared" si="7"/>
        <v>0</v>
      </c>
      <c r="H64" s="67">
        <f t="shared" si="7"/>
        <v>0</v>
      </c>
    </row>
    <row r="65" spans="1:8" ht="24" customHeight="1">
      <c r="A65" s="35" t="s">
        <v>136</v>
      </c>
      <c r="B65" s="25" t="s">
        <v>7</v>
      </c>
      <c r="C65" s="25" t="s">
        <v>207</v>
      </c>
      <c r="D65" s="25" t="s">
        <v>137</v>
      </c>
      <c r="E65" s="26"/>
      <c r="F65" s="72">
        <f>F66</f>
        <v>2430</v>
      </c>
      <c r="G65" s="72">
        <f t="shared" si="7"/>
        <v>0</v>
      </c>
      <c r="H65" s="67">
        <f t="shared" si="7"/>
        <v>0</v>
      </c>
    </row>
    <row r="66" spans="1:8" ht="59.25" customHeight="1">
      <c r="A66" s="35" t="s">
        <v>1071</v>
      </c>
      <c r="B66" s="25" t="s">
        <v>7</v>
      </c>
      <c r="C66" s="25" t="s">
        <v>207</v>
      </c>
      <c r="D66" s="25" t="s">
        <v>1072</v>
      </c>
      <c r="E66" s="25"/>
      <c r="F66" s="72">
        <f>F67</f>
        <v>2430</v>
      </c>
      <c r="G66" s="72">
        <f t="shared" si="7"/>
        <v>0</v>
      </c>
      <c r="H66" s="67">
        <f t="shared" si="7"/>
        <v>0</v>
      </c>
    </row>
    <row r="67" spans="1:8" ht="39.75" customHeight="1">
      <c r="A67" s="35" t="s">
        <v>48</v>
      </c>
      <c r="B67" s="25" t="s">
        <v>7</v>
      </c>
      <c r="C67" s="25" t="s">
        <v>207</v>
      </c>
      <c r="D67" s="25" t="s">
        <v>1072</v>
      </c>
      <c r="E67" s="25" t="s">
        <v>81</v>
      </c>
      <c r="F67" s="72">
        <f>'[1]Прил 6'!G47</f>
        <v>2430</v>
      </c>
      <c r="G67" s="72">
        <f>'[1]Прил 6'!H47</f>
        <v>0</v>
      </c>
      <c r="H67" s="67">
        <f>'[1]Прил 6'!I47</f>
        <v>0</v>
      </c>
    </row>
    <row r="68" spans="1:8" ht="42.75" customHeight="1">
      <c r="A68" s="32" t="s">
        <v>72</v>
      </c>
      <c r="B68" s="24" t="s">
        <v>7</v>
      </c>
      <c r="C68" s="24" t="s">
        <v>73</v>
      </c>
      <c r="D68" s="24"/>
      <c r="E68" s="24"/>
      <c r="F68" s="75">
        <f>F69+F75</f>
        <v>4239666</v>
      </c>
      <c r="G68" s="75">
        <f>G69+G75</f>
        <v>4246527.54</v>
      </c>
      <c r="H68" s="150">
        <f>H69+H75</f>
        <v>4246527.54</v>
      </c>
    </row>
    <row r="69" spans="1:8" ht="42.75" customHeight="1">
      <c r="A69" s="35" t="s">
        <v>74</v>
      </c>
      <c r="B69" s="25" t="s">
        <v>7</v>
      </c>
      <c r="C69" s="25" t="s">
        <v>73</v>
      </c>
      <c r="D69" s="25" t="s">
        <v>75</v>
      </c>
      <c r="E69" s="25"/>
      <c r="F69" s="72">
        <f>F70</f>
        <v>3943666</v>
      </c>
      <c r="G69" s="72">
        <f aca="true" t="shared" si="8" ref="G69:H71">G70</f>
        <v>3950527.54</v>
      </c>
      <c r="H69" s="67">
        <f t="shared" si="8"/>
        <v>3950527.54</v>
      </c>
    </row>
    <row r="70" spans="1:8" ht="87" customHeight="1">
      <c r="A70" s="35" t="s">
        <v>76</v>
      </c>
      <c r="B70" s="25" t="s">
        <v>7</v>
      </c>
      <c r="C70" s="25" t="s">
        <v>73</v>
      </c>
      <c r="D70" s="25" t="s">
        <v>77</v>
      </c>
      <c r="E70" s="25"/>
      <c r="F70" s="72">
        <f>F71</f>
        <v>3943666</v>
      </c>
      <c r="G70" s="72">
        <f t="shared" si="8"/>
        <v>3950527.54</v>
      </c>
      <c r="H70" s="67">
        <f t="shared" si="8"/>
        <v>3950527.54</v>
      </c>
    </row>
    <row r="71" spans="1:8" ht="51" customHeight="1">
      <c r="A71" s="35" t="s">
        <v>78</v>
      </c>
      <c r="B71" s="25" t="s">
        <v>7</v>
      </c>
      <c r="C71" s="25" t="s">
        <v>73</v>
      </c>
      <c r="D71" s="25" t="s">
        <v>79</v>
      </c>
      <c r="E71" s="25"/>
      <c r="F71" s="72">
        <f>F72</f>
        <v>3943666</v>
      </c>
      <c r="G71" s="72">
        <f t="shared" si="8"/>
        <v>3950527.54</v>
      </c>
      <c r="H71" s="67">
        <f t="shared" si="8"/>
        <v>3950527.54</v>
      </c>
    </row>
    <row r="72" spans="1:8" ht="40.5" customHeight="1">
      <c r="A72" s="35" t="s">
        <v>15</v>
      </c>
      <c r="B72" s="25" t="s">
        <v>7</v>
      </c>
      <c r="C72" s="25" t="s">
        <v>73</v>
      </c>
      <c r="D72" s="25" t="s">
        <v>80</v>
      </c>
      <c r="E72" s="25"/>
      <c r="F72" s="72">
        <f>F73+F74</f>
        <v>3943666</v>
      </c>
      <c r="G72" s="72">
        <f>G73+G74</f>
        <v>3950527.54</v>
      </c>
      <c r="H72" s="67">
        <f>H73+H74</f>
        <v>3950527.54</v>
      </c>
    </row>
    <row r="73" spans="1:8" ht="65.25" customHeight="1">
      <c r="A73" s="35" t="s">
        <v>17</v>
      </c>
      <c r="B73" s="25" t="s">
        <v>7</v>
      </c>
      <c r="C73" s="25" t="s">
        <v>73</v>
      </c>
      <c r="D73" s="25" t="s">
        <v>80</v>
      </c>
      <c r="E73" s="25" t="s">
        <v>25</v>
      </c>
      <c r="F73" s="72">
        <f>'[1]Прил 6'!G332</f>
        <v>3879983.44</v>
      </c>
      <c r="G73" s="72">
        <f>'[1]Прил 6'!H332</f>
        <v>3886844.98</v>
      </c>
      <c r="H73" s="67">
        <f>'[1]Прил 6'!I332</f>
        <v>3886844.98</v>
      </c>
    </row>
    <row r="74" spans="1:8" ht="48.75" customHeight="1">
      <c r="A74" s="35" t="s">
        <v>48</v>
      </c>
      <c r="B74" s="25" t="s">
        <v>7</v>
      </c>
      <c r="C74" s="25" t="s">
        <v>73</v>
      </c>
      <c r="D74" s="25" t="s">
        <v>80</v>
      </c>
      <c r="E74" s="25" t="s">
        <v>81</v>
      </c>
      <c r="F74" s="72">
        <f>'[1]Прил 6'!G333</f>
        <v>63682.56</v>
      </c>
      <c r="G74" s="72">
        <f>'[1]Прил 6'!H333</f>
        <v>63682.56</v>
      </c>
      <c r="H74" s="67">
        <f>'[1]Прил 6'!I333</f>
        <v>63682.56</v>
      </c>
    </row>
    <row r="75" spans="1:8" ht="49.5" customHeight="1">
      <c r="A75" s="35" t="s">
        <v>82</v>
      </c>
      <c r="B75" s="25" t="s">
        <v>7</v>
      </c>
      <c r="C75" s="25" t="s">
        <v>73</v>
      </c>
      <c r="D75" s="25" t="s">
        <v>83</v>
      </c>
      <c r="E75" s="26"/>
      <c r="F75" s="72">
        <f>F76</f>
        <v>296000</v>
      </c>
      <c r="G75" s="72">
        <f aca="true" t="shared" si="9" ref="G75:H78">G76</f>
        <v>296000</v>
      </c>
      <c r="H75" s="67">
        <f t="shared" si="9"/>
        <v>296000</v>
      </c>
    </row>
    <row r="76" spans="1:8" ht="69.75" customHeight="1">
      <c r="A76" s="35" t="s">
        <v>84</v>
      </c>
      <c r="B76" s="25" t="s">
        <v>7</v>
      </c>
      <c r="C76" s="25" t="s">
        <v>73</v>
      </c>
      <c r="D76" s="25" t="s">
        <v>85</v>
      </c>
      <c r="E76" s="26"/>
      <c r="F76" s="72">
        <f>F77</f>
        <v>296000</v>
      </c>
      <c r="G76" s="72">
        <f t="shared" si="9"/>
        <v>296000</v>
      </c>
      <c r="H76" s="67">
        <f t="shared" si="9"/>
        <v>296000</v>
      </c>
    </row>
    <row r="77" spans="1:8" ht="51.75" customHeight="1">
      <c r="A77" s="37" t="s">
        <v>86</v>
      </c>
      <c r="B77" s="25" t="s">
        <v>7</v>
      </c>
      <c r="C77" s="25" t="s">
        <v>73</v>
      </c>
      <c r="D77" s="25" t="s">
        <v>87</v>
      </c>
      <c r="E77" s="26"/>
      <c r="F77" s="72">
        <f>F78</f>
        <v>296000</v>
      </c>
      <c r="G77" s="72">
        <f t="shared" si="9"/>
        <v>296000</v>
      </c>
      <c r="H77" s="67">
        <f t="shared" si="9"/>
        <v>296000</v>
      </c>
    </row>
    <row r="78" spans="1:8" ht="45.75" customHeight="1">
      <c r="A78" s="35" t="s">
        <v>88</v>
      </c>
      <c r="B78" s="25" t="s">
        <v>7</v>
      </c>
      <c r="C78" s="25" t="s">
        <v>73</v>
      </c>
      <c r="D78" s="25" t="s">
        <v>89</v>
      </c>
      <c r="E78" s="26"/>
      <c r="F78" s="72">
        <f>F79</f>
        <v>296000</v>
      </c>
      <c r="G78" s="72">
        <f t="shared" si="9"/>
        <v>296000</v>
      </c>
      <c r="H78" s="67">
        <f t="shared" si="9"/>
        <v>296000</v>
      </c>
    </row>
    <row r="79" spans="1:8" ht="66.75" customHeight="1">
      <c r="A79" s="35" t="s">
        <v>17</v>
      </c>
      <c r="B79" s="25" t="s">
        <v>7</v>
      </c>
      <c r="C79" s="25" t="s">
        <v>73</v>
      </c>
      <c r="D79" s="25" t="s">
        <v>89</v>
      </c>
      <c r="E79" s="26">
        <v>100</v>
      </c>
      <c r="F79" s="72">
        <f>'[1]Прил 6'!G338</f>
        <v>296000</v>
      </c>
      <c r="G79" s="72">
        <f>'[1]Прил 6'!H338</f>
        <v>296000</v>
      </c>
      <c r="H79" s="67">
        <f>'[1]Прил 6'!I338</f>
        <v>296000</v>
      </c>
    </row>
    <row r="80" spans="1:8" ht="27" customHeight="1">
      <c r="A80" s="32" t="s">
        <v>417</v>
      </c>
      <c r="B80" s="24" t="s">
        <v>7</v>
      </c>
      <c r="C80" s="24" t="s">
        <v>216</v>
      </c>
      <c r="D80" s="24"/>
      <c r="E80" s="49"/>
      <c r="F80" s="75">
        <f aca="true" t="shared" si="10" ref="F80:H83">F81</f>
        <v>2914425.64</v>
      </c>
      <c r="G80" s="75">
        <f t="shared" si="10"/>
        <v>0</v>
      </c>
      <c r="H80" s="150">
        <f t="shared" si="10"/>
        <v>0</v>
      </c>
    </row>
    <row r="81" spans="1:8" ht="37.5" customHeight="1">
      <c r="A81" s="44" t="s">
        <v>66</v>
      </c>
      <c r="B81" s="25" t="s">
        <v>7</v>
      </c>
      <c r="C81" s="25" t="s">
        <v>216</v>
      </c>
      <c r="D81" s="25" t="s">
        <v>67</v>
      </c>
      <c r="E81" s="26"/>
      <c r="F81" s="72">
        <f t="shared" si="10"/>
        <v>2914425.64</v>
      </c>
      <c r="G81" s="72">
        <f t="shared" si="10"/>
        <v>0</v>
      </c>
      <c r="H81" s="67">
        <f t="shared" si="10"/>
        <v>0</v>
      </c>
    </row>
    <row r="82" spans="1:8" ht="23.25" customHeight="1">
      <c r="A82" s="40" t="s">
        <v>418</v>
      </c>
      <c r="B82" s="25" t="s">
        <v>7</v>
      </c>
      <c r="C82" s="25" t="s">
        <v>216</v>
      </c>
      <c r="D82" s="25" t="s">
        <v>419</v>
      </c>
      <c r="E82" s="26"/>
      <c r="F82" s="72">
        <f t="shared" si="10"/>
        <v>2914425.64</v>
      </c>
      <c r="G82" s="72">
        <f t="shared" si="10"/>
        <v>0</v>
      </c>
      <c r="H82" s="67">
        <f t="shared" si="10"/>
        <v>0</v>
      </c>
    </row>
    <row r="83" spans="1:8" ht="26.25" customHeight="1">
      <c r="A83" s="40" t="s">
        <v>420</v>
      </c>
      <c r="B83" s="25" t="s">
        <v>7</v>
      </c>
      <c r="C83" s="25" t="s">
        <v>216</v>
      </c>
      <c r="D83" s="25" t="s">
        <v>421</v>
      </c>
      <c r="E83" s="26"/>
      <c r="F83" s="72">
        <f t="shared" si="10"/>
        <v>2914425.64</v>
      </c>
      <c r="G83" s="72">
        <f t="shared" si="10"/>
        <v>0</v>
      </c>
      <c r="H83" s="67">
        <f t="shared" si="10"/>
        <v>0</v>
      </c>
    </row>
    <row r="84" spans="1:8" ht="41.25" customHeight="1">
      <c r="A84" s="35" t="s">
        <v>48</v>
      </c>
      <c r="B84" s="25" t="s">
        <v>7</v>
      </c>
      <c r="C84" s="25" t="s">
        <v>216</v>
      </c>
      <c r="D84" s="25" t="s">
        <v>421</v>
      </c>
      <c r="E84" s="26">
        <v>200</v>
      </c>
      <c r="F84" s="72">
        <f>'[1]Прил 6'!G52</f>
        <v>2914425.64</v>
      </c>
      <c r="G84" s="72">
        <f>'[1]Прил 6'!H52</f>
        <v>0</v>
      </c>
      <c r="H84" s="67">
        <f>'[1]Прил 6'!I52</f>
        <v>0</v>
      </c>
    </row>
    <row r="85" spans="1:8" ht="26.25" customHeight="1">
      <c r="A85" s="32" t="s">
        <v>90</v>
      </c>
      <c r="B85" s="24" t="s">
        <v>7</v>
      </c>
      <c r="C85" s="24" t="s">
        <v>91</v>
      </c>
      <c r="D85" s="24"/>
      <c r="E85" s="24"/>
      <c r="F85" s="75">
        <f>F86+F102+F109+F116+F121+F128+F137+F141</f>
        <v>61440107.620000005</v>
      </c>
      <c r="G85" s="75">
        <f>G86+G102+G109+G116+G121+G128+G141</f>
        <v>50257254.69</v>
      </c>
      <c r="H85" s="150">
        <f>H86+H102+H109+H116+H121+H128+H141</f>
        <v>73422012.63</v>
      </c>
    </row>
    <row r="86" spans="1:8" ht="46.5" customHeight="1">
      <c r="A86" s="37" t="s">
        <v>92</v>
      </c>
      <c r="B86" s="25" t="s">
        <v>7</v>
      </c>
      <c r="C86" s="25" t="s">
        <v>91</v>
      </c>
      <c r="D86" s="25" t="s">
        <v>93</v>
      </c>
      <c r="E86" s="25"/>
      <c r="F86" s="72">
        <f>F87+F93+F97</f>
        <v>1590685.3</v>
      </c>
      <c r="G86" s="72">
        <f>G87+G93+G97</f>
        <v>1485300</v>
      </c>
      <c r="H86" s="67">
        <f>H87+H93+H97</f>
        <v>1485300</v>
      </c>
    </row>
    <row r="87" spans="1:8" ht="69" customHeight="1">
      <c r="A87" s="37" t="s">
        <v>94</v>
      </c>
      <c r="B87" s="25" t="s">
        <v>7</v>
      </c>
      <c r="C87" s="25" t="s">
        <v>91</v>
      </c>
      <c r="D87" s="25" t="s">
        <v>95</v>
      </c>
      <c r="E87" s="25"/>
      <c r="F87" s="72">
        <f>F88</f>
        <v>164300</v>
      </c>
      <c r="G87" s="72">
        <f>G88</f>
        <v>164300</v>
      </c>
      <c r="H87" s="67">
        <f>H88</f>
        <v>164300</v>
      </c>
    </row>
    <row r="88" spans="1:8" ht="69" customHeight="1">
      <c r="A88" s="37" t="s">
        <v>96</v>
      </c>
      <c r="B88" s="25" t="s">
        <v>7</v>
      </c>
      <c r="C88" s="25" t="s">
        <v>91</v>
      </c>
      <c r="D88" s="25" t="s">
        <v>97</v>
      </c>
      <c r="E88" s="25"/>
      <c r="F88" s="72">
        <f>F89+F91</f>
        <v>164300</v>
      </c>
      <c r="G88" s="72">
        <f>G89+G91</f>
        <v>164300</v>
      </c>
      <c r="H88" s="67">
        <f>H89+H91</f>
        <v>164300</v>
      </c>
    </row>
    <row r="89" spans="1:8" ht="47.25" customHeight="1">
      <c r="A89" s="37" t="s">
        <v>98</v>
      </c>
      <c r="B89" s="25" t="s">
        <v>7</v>
      </c>
      <c r="C89" s="25" t="s">
        <v>91</v>
      </c>
      <c r="D89" s="25" t="s">
        <v>99</v>
      </c>
      <c r="E89" s="25"/>
      <c r="F89" s="72">
        <f>F90</f>
        <v>124300</v>
      </c>
      <c r="G89" s="72">
        <f>G90</f>
        <v>124300</v>
      </c>
      <c r="H89" s="67">
        <f>H90</f>
        <v>124300</v>
      </c>
    </row>
    <row r="90" spans="1:8" ht="48" customHeight="1">
      <c r="A90" s="35" t="s">
        <v>100</v>
      </c>
      <c r="B90" s="25" t="s">
        <v>7</v>
      </c>
      <c r="C90" s="25" t="s">
        <v>91</v>
      </c>
      <c r="D90" s="25" t="s">
        <v>99</v>
      </c>
      <c r="E90" s="25" t="s">
        <v>101</v>
      </c>
      <c r="F90" s="72">
        <f>'[1]Прил 6'!G264</f>
        <v>124300</v>
      </c>
      <c r="G90" s="72">
        <f>'[1]Прил 6'!H264</f>
        <v>124300</v>
      </c>
      <c r="H90" s="67">
        <f>'[1]Прил 6'!I264</f>
        <v>124300</v>
      </c>
    </row>
    <row r="91" spans="1:8" ht="21" customHeight="1">
      <c r="A91" s="37" t="s">
        <v>412</v>
      </c>
      <c r="B91" s="25" t="s">
        <v>7</v>
      </c>
      <c r="C91" s="25" t="s">
        <v>91</v>
      </c>
      <c r="D91" s="25" t="s">
        <v>411</v>
      </c>
      <c r="E91" s="25"/>
      <c r="F91" s="72">
        <f>F92</f>
        <v>40000</v>
      </c>
      <c r="G91" s="72">
        <f>G92</f>
        <v>40000</v>
      </c>
      <c r="H91" s="67">
        <f>H92</f>
        <v>40000</v>
      </c>
    </row>
    <row r="92" spans="1:8" ht="48" customHeight="1">
      <c r="A92" s="35" t="s">
        <v>100</v>
      </c>
      <c r="B92" s="25" t="s">
        <v>7</v>
      </c>
      <c r="C92" s="25" t="s">
        <v>91</v>
      </c>
      <c r="D92" s="25" t="s">
        <v>411</v>
      </c>
      <c r="E92" s="25" t="s">
        <v>101</v>
      </c>
      <c r="F92" s="72">
        <f>'[1]Прил 6'!G266</f>
        <v>40000</v>
      </c>
      <c r="G92" s="72">
        <f>'[1]Прил 6'!H266</f>
        <v>40000</v>
      </c>
      <c r="H92" s="67">
        <f>'[1]Прил 6'!I266</f>
        <v>40000</v>
      </c>
    </row>
    <row r="93" spans="1:8" ht="48" customHeight="1">
      <c r="A93" s="33" t="s">
        <v>311</v>
      </c>
      <c r="B93" s="25" t="s">
        <v>7</v>
      </c>
      <c r="C93" s="25" t="s">
        <v>91</v>
      </c>
      <c r="D93" s="25" t="s">
        <v>312</v>
      </c>
      <c r="E93" s="25"/>
      <c r="F93" s="72">
        <f>F94</f>
        <v>242385.3</v>
      </c>
      <c r="G93" s="72">
        <f aca="true" t="shared" si="11" ref="G93:H95">G94</f>
        <v>137000</v>
      </c>
      <c r="H93" s="67">
        <f t="shared" si="11"/>
        <v>137000</v>
      </c>
    </row>
    <row r="94" spans="1:8" ht="48" customHeight="1">
      <c r="A94" s="35" t="s">
        <v>407</v>
      </c>
      <c r="B94" s="25" t="s">
        <v>7</v>
      </c>
      <c r="C94" s="25" t="s">
        <v>91</v>
      </c>
      <c r="D94" s="25" t="s">
        <v>408</v>
      </c>
      <c r="E94" s="25"/>
      <c r="F94" s="72">
        <f>F95</f>
        <v>242385.3</v>
      </c>
      <c r="G94" s="72">
        <f t="shared" si="11"/>
        <v>137000</v>
      </c>
      <c r="H94" s="67">
        <f t="shared" si="11"/>
        <v>137000</v>
      </c>
    </row>
    <row r="95" spans="1:8" ht="48" customHeight="1">
      <c r="A95" s="35" t="s">
        <v>409</v>
      </c>
      <c r="B95" s="25" t="s">
        <v>7</v>
      </c>
      <c r="C95" s="25" t="s">
        <v>91</v>
      </c>
      <c r="D95" s="25" t="s">
        <v>410</v>
      </c>
      <c r="E95" s="25"/>
      <c r="F95" s="72">
        <f>F96</f>
        <v>242385.3</v>
      </c>
      <c r="G95" s="72">
        <f t="shared" si="11"/>
        <v>137000</v>
      </c>
      <c r="H95" s="67">
        <f t="shared" si="11"/>
        <v>137000</v>
      </c>
    </row>
    <row r="96" spans="1:8" ht="48" customHeight="1">
      <c r="A96" s="35" t="s">
        <v>48</v>
      </c>
      <c r="B96" s="25" t="s">
        <v>7</v>
      </c>
      <c r="C96" s="25" t="s">
        <v>91</v>
      </c>
      <c r="D96" s="25" t="s">
        <v>410</v>
      </c>
      <c r="E96" s="25" t="s">
        <v>81</v>
      </c>
      <c r="F96" s="72">
        <f>'[1]Прил 6'!G270</f>
        <v>242385.3</v>
      </c>
      <c r="G96" s="72">
        <f>'[1]Прил 6'!H270</f>
        <v>137000</v>
      </c>
      <c r="H96" s="67">
        <f>'[1]Прил 6'!I270</f>
        <v>137000</v>
      </c>
    </row>
    <row r="97" spans="1:8" ht="80.25" customHeight="1">
      <c r="A97" s="37" t="s">
        <v>102</v>
      </c>
      <c r="B97" s="25" t="s">
        <v>7</v>
      </c>
      <c r="C97" s="25" t="s">
        <v>91</v>
      </c>
      <c r="D97" s="25" t="s">
        <v>103</v>
      </c>
      <c r="E97" s="25"/>
      <c r="F97" s="72">
        <f aca="true" t="shared" si="12" ref="F97:H98">F98</f>
        <v>1184000</v>
      </c>
      <c r="G97" s="72">
        <f t="shared" si="12"/>
        <v>1184000</v>
      </c>
      <c r="H97" s="67">
        <f t="shared" si="12"/>
        <v>1184000</v>
      </c>
    </row>
    <row r="98" spans="1:8" ht="69.75" customHeight="1">
      <c r="A98" s="38" t="s">
        <v>104</v>
      </c>
      <c r="B98" s="25" t="s">
        <v>7</v>
      </c>
      <c r="C98" s="25" t="s">
        <v>91</v>
      </c>
      <c r="D98" s="25" t="s">
        <v>105</v>
      </c>
      <c r="E98" s="25"/>
      <c r="F98" s="72">
        <f t="shared" si="12"/>
        <v>1184000</v>
      </c>
      <c r="G98" s="72">
        <f t="shared" si="12"/>
        <v>1184000</v>
      </c>
      <c r="H98" s="67">
        <f t="shared" si="12"/>
        <v>1184000</v>
      </c>
    </row>
    <row r="99" spans="1:8" ht="63.75" customHeight="1">
      <c r="A99" s="37" t="s">
        <v>106</v>
      </c>
      <c r="B99" s="25" t="s">
        <v>7</v>
      </c>
      <c r="C99" s="25" t="s">
        <v>91</v>
      </c>
      <c r="D99" s="25" t="s">
        <v>107</v>
      </c>
      <c r="E99" s="25"/>
      <c r="F99" s="72">
        <f>F100+F101</f>
        <v>1184000</v>
      </c>
      <c r="G99" s="72">
        <f>G100+G101</f>
        <v>1184000</v>
      </c>
      <c r="H99" s="67">
        <f>H100+H101</f>
        <v>1184000</v>
      </c>
    </row>
    <row r="100" spans="1:8" ht="72.75" customHeight="1">
      <c r="A100" s="35" t="s">
        <v>17</v>
      </c>
      <c r="B100" s="25" t="s">
        <v>7</v>
      </c>
      <c r="C100" s="25" t="s">
        <v>91</v>
      </c>
      <c r="D100" s="25" t="s">
        <v>107</v>
      </c>
      <c r="E100" s="25" t="s">
        <v>25</v>
      </c>
      <c r="F100" s="72">
        <f>'[1]Прил 6'!G316</f>
        <v>1104102.54</v>
      </c>
      <c r="G100" s="72">
        <f>'[1]Прил 6'!H316</f>
        <v>1168800</v>
      </c>
      <c r="H100" s="67">
        <f>'[1]Прил 6'!I316</f>
        <v>1168800</v>
      </c>
    </row>
    <row r="101" spans="1:8" ht="37.5">
      <c r="A101" s="35" t="s">
        <v>48</v>
      </c>
      <c r="B101" s="25" t="s">
        <v>7</v>
      </c>
      <c r="C101" s="25" t="s">
        <v>91</v>
      </c>
      <c r="D101" s="25" t="s">
        <v>107</v>
      </c>
      <c r="E101" s="25" t="s">
        <v>81</v>
      </c>
      <c r="F101" s="72">
        <f>'[1]Прил 6'!G317</f>
        <v>79897.46</v>
      </c>
      <c r="G101" s="72">
        <f>'[1]Прил 6'!H317</f>
        <v>15200</v>
      </c>
      <c r="H101" s="67">
        <f>'[1]Прил 6'!I317</f>
        <v>15200</v>
      </c>
    </row>
    <row r="102" spans="1:8" ht="64.5" customHeight="1">
      <c r="A102" s="35" t="s">
        <v>108</v>
      </c>
      <c r="B102" s="25" t="s">
        <v>7</v>
      </c>
      <c r="C102" s="25" t="s">
        <v>91</v>
      </c>
      <c r="D102" s="25" t="s">
        <v>109</v>
      </c>
      <c r="E102" s="25"/>
      <c r="F102" s="72">
        <f aca="true" t="shared" si="13" ref="F102:H103">F103</f>
        <v>2049900</v>
      </c>
      <c r="G102" s="72">
        <f t="shared" si="13"/>
        <v>2100000</v>
      </c>
      <c r="H102" s="67">
        <f t="shared" si="13"/>
        <v>2100000</v>
      </c>
    </row>
    <row r="103" spans="1:8" ht="90.75" customHeight="1">
      <c r="A103" s="35" t="s">
        <v>110</v>
      </c>
      <c r="B103" s="25" t="s">
        <v>7</v>
      </c>
      <c r="C103" s="25" t="s">
        <v>91</v>
      </c>
      <c r="D103" s="25" t="s">
        <v>111</v>
      </c>
      <c r="E103" s="25"/>
      <c r="F103" s="72">
        <f t="shared" si="13"/>
        <v>2049900</v>
      </c>
      <c r="G103" s="72">
        <f t="shared" si="13"/>
        <v>2100000</v>
      </c>
      <c r="H103" s="67">
        <f t="shared" si="13"/>
        <v>2100000</v>
      </c>
    </row>
    <row r="104" spans="1:8" ht="48" customHeight="1">
      <c r="A104" s="35" t="s">
        <v>112</v>
      </c>
      <c r="B104" s="25" t="s">
        <v>7</v>
      </c>
      <c r="C104" s="25" t="s">
        <v>91</v>
      </c>
      <c r="D104" s="25" t="s">
        <v>113</v>
      </c>
      <c r="E104" s="25"/>
      <c r="F104" s="72">
        <f>F105+F107</f>
        <v>2049900</v>
      </c>
      <c r="G104" s="72">
        <f>G105+G107</f>
        <v>2100000</v>
      </c>
      <c r="H104" s="67">
        <f>H105+H107</f>
        <v>2100000</v>
      </c>
    </row>
    <row r="105" spans="1:8" ht="23.25" customHeight="1">
      <c r="A105" s="35" t="s">
        <v>114</v>
      </c>
      <c r="B105" s="25" t="s">
        <v>7</v>
      </c>
      <c r="C105" s="25" t="s">
        <v>91</v>
      </c>
      <c r="D105" s="25" t="s">
        <v>115</v>
      </c>
      <c r="E105" s="25"/>
      <c r="F105" s="72">
        <f>F106</f>
        <v>300000</v>
      </c>
      <c r="G105" s="72">
        <f>G106</f>
        <v>300000</v>
      </c>
      <c r="H105" s="67">
        <f>H106</f>
        <v>300000</v>
      </c>
    </row>
    <row r="106" spans="1:8" ht="46.5" customHeight="1">
      <c r="A106" s="35" t="s">
        <v>48</v>
      </c>
      <c r="B106" s="25" t="s">
        <v>7</v>
      </c>
      <c r="C106" s="25" t="s">
        <v>91</v>
      </c>
      <c r="D106" s="25" t="s">
        <v>115</v>
      </c>
      <c r="E106" s="25" t="s">
        <v>81</v>
      </c>
      <c r="F106" s="72">
        <f>'[1]Прил 6'!G58</f>
        <v>300000</v>
      </c>
      <c r="G106" s="72">
        <f>'[1]Прил 6'!H58</f>
        <v>300000</v>
      </c>
      <c r="H106" s="67">
        <f>'[1]Прил 6'!I58</f>
        <v>300000</v>
      </c>
    </row>
    <row r="107" spans="1:8" ht="30.75" customHeight="1">
      <c r="A107" s="35" t="s">
        <v>116</v>
      </c>
      <c r="B107" s="25" t="s">
        <v>7</v>
      </c>
      <c r="C107" s="25" t="s">
        <v>91</v>
      </c>
      <c r="D107" s="25" t="s">
        <v>117</v>
      </c>
      <c r="E107" s="25"/>
      <c r="F107" s="72">
        <f>F108</f>
        <v>1749900</v>
      </c>
      <c r="G107" s="72">
        <f>G108</f>
        <v>1800000</v>
      </c>
      <c r="H107" s="67">
        <f>H108</f>
        <v>1800000</v>
      </c>
    </row>
    <row r="108" spans="1:8" ht="45" customHeight="1">
      <c r="A108" s="35" t="s">
        <v>48</v>
      </c>
      <c r="B108" s="25" t="s">
        <v>7</v>
      </c>
      <c r="C108" s="25" t="s">
        <v>91</v>
      </c>
      <c r="D108" s="25" t="s">
        <v>117</v>
      </c>
      <c r="E108" s="25" t="s">
        <v>81</v>
      </c>
      <c r="F108" s="72">
        <f>'[1]Прил 6'!G60</f>
        <v>1749900</v>
      </c>
      <c r="G108" s="72">
        <f>'[1]Прил 6'!H60</f>
        <v>1800000</v>
      </c>
      <c r="H108" s="67">
        <f>'[1]Прил 6'!I60</f>
        <v>1800000</v>
      </c>
    </row>
    <row r="109" spans="1:8" ht="48.75" customHeight="1">
      <c r="A109" s="35" t="s">
        <v>118</v>
      </c>
      <c r="B109" s="25" t="s">
        <v>7</v>
      </c>
      <c r="C109" s="25" t="s">
        <v>91</v>
      </c>
      <c r="D109" s="25" t="s">
        <v>119</v>
      </c>
      <c r="E109" s="25"/>
      <c r="F109" s="72">
        <f aca="true" t="shared" si="14" ref="F109:H110">F110</f>
        <v>148043</v>
      </c>
      <c r="G109" s="72">
        <f t="shared" si="14"/>
        <v>179000</v>
      </c>
      <c r="H109" s="67">
        <f t="shared" si="14"/>
        <v>179000</v>
      </c>
    </row>
    <row r="110" spans="1:8" ht="84" customHeight="1">
      <c r="A110" s="35" t="s">
        <v>120</v>
      </c>
      <c r="B110" s="25" t="s">
        <v>7</v>
      </c>
      <c r="C110" s="25" t="s">
        <v>91</v>
      </c>
      <c r="D110" s="25" t="s">
        <v>121</v>
      </c>
      <c r="E110" s="25"/>
      <c r="F110" s="72">
        <f t="shared" si="14"/>
        <v>148043</v>
      </c>
      <c r="G110" s="72">
        <f t="shared" si="14"/>
        <v>179000</v>
      </c>
      <c r="H110" s="67">
        <f t="shared" si="14"/>
        <v>179000</v>
      </c>
    </row>
    <row r="111" spans="1:8" ht="45.75" customHeight="1">
      <c r="A111" s="35" t="s">
        <v>122</v>
      </c>
      <c r="B111" s="25" t="s">
        <v>7</v>
      </c>
      <c r="C111" s="25" t="s">
        <v>91</v>
      </c>
      <c r="D111" s="25" t="s">
        <v>123</v>
      </c>
      <c r="E111" s="25"/>
      <c r="F111" s="72">
        <f>F112+F114</f>
        <v>148043</v>
      </c>
      <c r="G111" s="72">
        <f>G112+G114</f>
        <v>179000</v>
      </c>
      <c r="H111" s="67">
        <f>H112+H114</f>
        <v>179000</v>
      </c>
    </row>
    <row r="112" spans="1:8" ht="28.5" customHeight="1">
      <c r="A112" s="35" t="s">
        <v>124</v>
      </c>
      <c r="B112" s="25" t="s">
        <v>7</v>
      </c>
      <c r="C112" s="25" t="s">
        <v>91</v>
      </c>
      <c r="D112" s="25" t="s">
        <v>125</v>
      </c>
      <c r="E112" s="25"/>
      <c r="F112" s="72">
        <f>F113</f>
        <v>98213</v>
      </c>
      <c r="G112" s="72">
        <f>G113</f>
        <v>129000</v>
      </c>
      <c r="H112" s="67">
        <f>H113</f>
        <v>129000</v>
      </c>
    </row>
    <row r="113" spans="1:8" ht="46.5" customHeight="1">
      <c r="A113" s="35" t="s">
        <v>48</v>
      </c>
      <c r="B113" s="25" t="s">
        <v>7</v>
      </c>
      <c r="C113" s="25" t="s">
        <v>91</v>
      </c>
      <c r="D113" s="25" t="s">
        <v>125</v>
      </c>
      <c r="E113" s="25" t="s">
        <v>81</v>
      </c>
      <c r="F113" s="72">
        <f>'[1]Прил 6'!G65</f>
        <v>98213</v>
      </c>
      <c r="G113" s="72">
        <f>'[1]Прил 6'!H65</f>
        <v>129000</v>
      </c>
      <c r="H113" s="67">
        <f>'[1]Прил 6'!I65</f>
        <v>129000</v>
      </c>
    </row>
    <row r="114" spans="1:8" ht="30.75" customHeight="1">
      <c r="A114" s="35" t="s">
        <v>126</v>
      </c>
      <c r="B114" s="25" t="s">
        <v>7</v>
      </c>
      <c r="C114" s="25" t="s">
        <v>91</v>
      </c>
      <c r="D114" s="25" t="s">
        <v>127</v>
      </c>
      <c r="E114" s="25"/>
      <c r="F114" s="72">
        <f>F115</f>
        <v>49830</v>
      </c>
      <c r="G114" s="72">
        <f>G115</f>
        <v>50000</v>
      </c>
      <c r="H114" s="67">
        <f>H115</f>
        <v>50000</v>
      </c>
    </row>
    <row r="115" spans="1:8" ht="44.25" customHeight="1">
      <c r="A115" s="35" t="s">
        <v>48</v>
      </c>
      <c r="B115" s="25" t="s">
        <v>7</v>
      </c>
      <c r="C115" s="25" t="s">
        <v>91</v>
      </c>
      <c r="D115" s="25" t="s">
        <v>127</v>
      </c>
      <c r="E115" s="25" t="s">
        <v>81</v>
      </c>
      <c r="F115" s="72">
        <f>'[1]Прил 6'!G67</f>
        <v>49830</v>
      </c>
      <c r="G115" s="72">
        <f>'[1]Прил 6'!H67</f>
        <v>50000</v>
      </c>
      <c r="H115" s="67">
        <f>'[1]Прил 6'!I67</f>
        <v>50000</v>
      </c>
    </row>
    <row r="116" spans="1:8" ht="49.5" customHeight="1">
      <c r="A116" s="35" t="s">
        <v>51</v>
      </c>
      <c r="B116" s="25" t="s">
        <v>7</v>
      </c>
      <c r="C116" s="25" t="s">
        <v>91</v>
      </c>
      <c r="D116" s="25" t="s">
        <v>52</v>
      </c>
      <c r="E116" s="25"/>
      <c r="F116" s="72">
        <f>F117</f>
        <v>0</v>
      </c>
      <c r="G116" s="72">
        <f aca="true" t="shared" si="15" ref="G116:H119">G117</f>
        <v>21100</v>
      </c>
      <c r="H116" s="67">
        <f t="shared" si="15"/>
        <v>21100</v>
      </c>
    </row>
    <row r="117" spans="1:8" ht="64.5" customHeight="1">
      <c r="A117" s="35" t="s">
        <v>128</v>
      </c>
      <c r="B117" s="25" t="s">
        <v>7</v>
      </c>
      <c r="C117" s="25" t="s">
        <v>91</v>
      </c>
      <c r="D117" s="25" t="s">
        <v>129</v>
      </c>
      <c r="E117" s="25"/>
      <c r="F117" s="72">
        <f>F118</f>
        <v>0</v>
      </c>
      <c r="G117" s="72">
        <f t="shared" si="15"/>
        <v>21100</v>
      </c>
      <c r="H117" s="67">
        <f t="shared" si="15"/>
        <v>21100</v>
      </c>
    </row>
    <row r="118" spans="1:8" ht="64.5" customHeight="1">
      <c r="A118" s="35" t="s">
        <v>130</v>
      </c>
      <c r="B118" s="25" t="s">
        <v>7</v>
      </c>
      <c r="C118" s="25" t="s">
        <v>91</v>
      </c>
      <c r="D118" s="25" t="s">
        <v>131</v>
      </c>
      <c r="E118" s="25"/>
      <c r="F118" s="72">
        <f>F119</f>
        <v>0</v>
      </c>
      <c r="G118" s="72">
        <f t="shared" si="15"/>
        <v>21100</v>
      </c>
      <c r="H118" s="67">
        <f t="shared" si="15"/>
        <v>21100</v>
      </c>
    </row>
    <row r="119" spans="1:8" ht="44.25" customHeight="1">
      <c r="A119" s="35" t="s">
        <v>132</v>
      </c>
      <c r="B119" s="25" t="s">
        <v>7</v>
      </c>
      <c r="C119" s="25" t="s">
        <v>91</v>
      </c>
      <c r="D119" s="25" t="s">
        <v>133</v>
      </c>
      <c r="E119" s="25"/>
      <c r="F119" s="72">
        <f>F120</f>
        <v>0</v>
      </c>
      <c r="G119" s="72">
        <f t="shared" si="15"/>
        <v>21100</v>
      </c>
      <c r="H119" s="67">
        <f t="shared" si="15"/>
        <v>21100</v>
      </c>
    </row>
    <row r="120" spans="1:8" ht="46.5" customHeight="1">
      <c r="A120" s="35" t="s">
        <v>48</v>
      </c>
      <c r="B120" s="25" t="s">
        <v>7</v>
      </c>
      <c r="C120" s="25" t="s">
        <v>91</v>
      </c>
      <c r="D120" s="25" t="s">
        <v>133</v>
      </c>
      <c r="E120" s="25" t="s">
        <v>81</v>
      </c>
      <c r="F120" s="72">
        <f>'[1]Прил 6'!G72</f>
        <v>0</v>
      </c>
      <c r="G120" s="72">
        <f>'[1]Прил 6'!H72</f>
        <v>21100</v>
      </c>
      <c r="H120" s="67">
        <f>'[1]Прил 6'!I72</f>
        <v>21100</v>
      </c>
    </row>
    <row r="121" spans="1:8" ht="45" customHeight="1">
      <c r="A121" s="35" t="s">
        <v>134</v>
      </c>
      <c r="B121" s="25" t="s">
        <v>7</v>
      </c>
      <c r="C121" s="25" t="s">
        <v>91</v>
      </c>
      <c r="D121" s="25" t="s">
        <v>135</v>
      </c>
      <c r="E121" s="25"/>
      <c r="F121" s="72">
        <f>F122</f>
        <v>5006147.16</v>
      </c>
      <c r="G121" s="72">
        <f>G122</f>
        <v>4565661.15</v>
      </c>
      <c r="H121" s="67">
        <f>H122</f>
        <v>28058358.09</v>
      </c>
    </row>
    <row r="122" spans="1:8" ht="30" customHeight="1">
      <c r="A122" s="35" t="s">
        <v>136</v>
      </c>
      <c r="B122" s="25" t="s">
        <v>7</v>
      </c>
      <c r="C122" s="25" t="s">
        <v>91</v>
      </c>
      <c r="D122" s="25" t="s">
        <v>137</v>
      </c>
      <c r="E122" s="25"/>
      <c r="F122" s="72">
        <f>F123+F125</f>
        <v>5006147.16</v>
      </c>
      <c r="G122" s="72">
        <f>G123+G125</f>
        <v>4565661.15</v>
      </c>
      <c r="H122" s="67">
        <f>H123+H125</f>
        <v>28058358.09</v>
      </c>
    </row>
    <row r="123" spans="1:8" ht="45" customHeight="1">
      <c r="A123" s="35" t="s">
        <v>448</v>
      </c>
      <c r="B123" s="66" t="s">
        <v>7</v>
      </c>
      <c r="C123" s="66" t="s">
        <v>91</v>
      </c>
      <c r="D123" s="327" t="s">
        <v>449</v>
      </c>
      <c r="E123" s="66"/>
      <c r="F123" s="72">
        <f>F124</f>
        <v>640000</v>
      </c>
      <c r="G123" s="72">
        <f>G124</f>
        <v>0</v>
      </c>
      <c r="H123" s="67">
        <f>H124</f>
        <v>0</v>
      </c>
    </row>
    <row r="124" spans="1:8" ht="30" customHeight="1">
      <c r="A124" s="36" t="s">
        <v>383</v>
      </c>
      <c r="B124" s="66" t="s">
        <v>7</v>
      </c>
      <c r="C124" s="66" t="s">
        <v>91</v>
      </c>
      <c r="D124" s="327" t="s">
        <v>449</v>
      </c>
      <c r="E124" s="66" t="s">
        <v>384</v>
      </c>
      <c r="F124" s="72">
        <f>'[1]Прил 6'!G79</f>
        <v>640000</v>
      </c>
      <c r="G124" s="72">
        <f>'[1]Прил 6'!H79</f>
        <v>0</v>
      </c>
      <c r="H124" s="67">
        <f>'[1]Прил 6'!I79</f>
        <v>0</v>
      </c>
    </row>
    <row r="125" spans="1:8" ht="27" customHeight="1">
      <c r="A125" s="35" t="s">
        <v>124</v>
      </c>
      <c r="B125" s="25" t="s">
        <v>7</v>
      </c>
      <c r="C125" s="25" t="s">
        <v>91</v>
      </c>
      <c r="D125" s="25" t="s">
        <v>138</v>
      </c>
      <c r="E125" s="25"/>
      <c r="F125" s="72">
        <f>F126+F127</f>
        <v>4366147.16</v>
      </c>
      <c r="G125" s="72">
        <f>G126+G127</f>
        <v>4565661.15</v>
      </c>
      <c r="H125" s="67">
        <f>H126+H127</f>
        <v>28058358.09</v>
      </c>
    </row>
    <row r="126" spans="1:8" ht="45" customHeight="1">
      <c r="A126" s="35" t="s">
        <v>48</v>
      </c>
      <c r="B126" s="25" t="s">
        <v>7</v>
      </c>
      <c r="C126" s="25" t="s">
        <v>91</v>
      </c>
      <c r="D126" s="25" t="s">
        <v>138</v>
      </c>
      <c r="E126" s="25" t="s">
        <v>81</v>
      </c>
      <c r="F126" s="72">
        <f>'[1]Прил 6'!G76</f>
        <v>1299094</v>
      </c>
      <c r="G126" s="72">
        <f>'[1]Прил 6'!H76</f>
        <v>1294843</v>
      </c>
      <c r="H126" s="67">
        <f>'[1]Прил 6'!I76</f>
        <v>1294843</v>
      </c>
    </row>
    <row r="127" spans="1:8" ht="18.75">
      <c r="A127" s="35" t="s">
        <v>63</v>
      </c>
      <c r="B127" s="25" t="s">
        <v>7</v>
      </c>
      <c r="C127" s="25" t="s">
        <v>91</v>
      </c>
      <c r="D127" s="25" t="s">
        <v>138</v>
      </c>
      <c r="E127" s="26">
        <v>800</v>
      </c>
      <c r="F127" s="72">
        <f>'[1]Прил 6'!G77+'[1]Прил 6'!G343</f>
        <v>3067053.16</v>
      </c>
      <c r="G127" s="72">
        <f>'[1]Прил 6'!H77+'[1]Прил 6'!H343</f>
        <v>3270818.15</v>
      </c>
      <c r="H127" s="67">
        <f>'[1]Прил 6'!I77+'[1]Прил 6'!I343</f>
        <v>26763515.09</v>
      </c>
    </row>
    <row r="128" spans="1:8" ht="37.5">
      <c r="A128" s="35" t="s">
        <v>66</v>
      </c>
      <c r="B128" s="25" t="s">
        <v>7</v>
      </c>
      <c r="C128" s="25" t="s">
        <v>91</v>
      </c>
      <c r="D128" s="25" t="s">
        <v>67</v>
      </c>
      <c r="E128" s="25"/>
      <c r="F128" s="72">
        <f>F129</f>
        <v>4518879</v>
      </c>
      <c r="G128" s="72">
        <f>G129</f>
        <v>3521626</v>
      </c>
      <c r="H128" s="67">
        <f>H129</f>
        <v>3193687</v>
      </c>
    </row>
    <row r="129" spans="1:8" ht="37.5">
      <c r="A129" s="35" t="s">
        <v>68</v>
      </c>
      <c r="B129" s="25" t="s">
        <v>7</v>
      </c>
      <c r="C129" s="25" t="s">
        <v>91</v>
      </c>
      <c r="D129" s="25" t="s">
        <v>69</v>
      </c>
      <c r="E129" s="25"/>
      <c r="F129" s="72">
        <f>F130+F132+F134</f>
        <v>4518879</v>
      </c>
      <c r="G129" s="72">
        <f>G130+G132+G134</f>
        <v>3521626</v>
      </c>
      <c r="H129" s="67">
        <f>H130+H132+H134</f>
        <v>3193687</v>
      </c>
    </row>
    <row r="130" spans="1:8" ht="56.25">
      <c r="A130" s="35" t="s">
        <v>415</v>
      </c>
      <c r="B130" s="25" t="s">
        <v>7</v>
      </c>
      <c r="C130" s="25" t="s">
        <v>91</v>
      </c>
      <c r="D130" s="25" t="s">
        <v>416</v>
      </c>
      <c r="E130" s="25"/>
      <c r="F130" s="72">
        <f>F131</f>
        <v>29600</v>
      </c>
      <c r="G130" s="72">
        <f>G131</f>
        <v>29600</v>
      </c>
      <c r="H130" s="67">
        <f>H131</f>
        <v>29600</v>
      </c>
    </row>
    <row r="131" spans="1:8" ht="75">
      <c r="A131" s="35" t="s">
        <v>17</v>
      </c>
      <c r="B131" s="25" t="s">
        <v>7</v>
      </c>
      <c r="C131" s="25" t="s">
        <v>91</v>
      </c>
      <c r="D131" s="25" t="s">
        <v>416</v>
      </c>
      <c r="E131" s="25" t="s">
        <v>25</v>
      </c>
      <c r="F131" s="72">
        <f>'[1]Прил 6'!G83</f>
        <v>29600</v>
      </c>
      <c r="G131" s="72">
        <f>'[1]Прил 6'!H83</f>
        <v>29600</v>
      </c>
      <c r="H131" s="67">
        <f>'[1]Прил 6'!I83</f>
        <v>29600</v>
      </c>
    </row>
    <row r="132" spans="1:8" ht="27" customHeight="1">
      <c r="A132" s="35" t="s">
        <v>139</v>
      </c>
      <c r="B132" s="25" t="s">
        <v>7</v>
      </c>
      <c r="C132" s="25" t="s">
        <v>91</v>
      </c>
      <c r="D132" s="25" t="s">
        <v>140</v>
      </c>
      <c r="E132" s="25"/>
      <c r="F132" s="72">
        <f>F133</f>
        <v>1850000</v>
      </c>
      <c r="G132" s="72">
        <f>G133</f>
        <v>1200000</v>
      </c>
      <c r="H132" s="67">
        <f>H133</f>
        <v>1200000</v>
      </c>
    </row>
    <row r="133" spans="1:8" ht="45.75" customHeight="1">
      <c r="A133" s="35" t="s">
        <v>48</v>
      </c>
      <c r="B133" s="25" t="s">
        <v>7</v>
      </c>
      <c r="C133" s="25" t="s">
        <v>91</v>
      </c>
      <c r="D133" s="25" t="s">
        <v>140</v>
      </c>
      <c r="E133" s="25" t="s">
        <v>81</v>
      </c>
      <c r="F133" s="72">
        <f>'[1]Прил 6'!G85</f>
        <v>1850000</v>
      </c>
      <c r="G133" s="72">
        <f>'[1]Прил 6'!H85</f>
        <v>1200000</v>
      </c>
      <c r="H133" s="67">
        <f>'[1]Прил 6'!I85</f>
        <v>1200000</v>
      </c>
    </row>
    <row r="134" spans="1:8" ht="44.25" customHeight="1">
      <c r="A134" s="35" t="s">
        <v>1073</v>
      </c>
      <c r="B134" s="25" t="s">
        <v>7</v>
      </c>
      <c r="C134" s="25" t="s">
        <v>91</v>
      </c>
      <c r="D134" s="25" t="s">
        <v>141</v>
      </c>
      <c r="E134" s="25"/>
      <c r="F134" s="72">
        <f>F135+F136</f>
        <v>2639279</v>
      </c>
      <c r="G134" s="72">
        <f>G135+G136</f>
        <v>2292026</v>
      </c>
      <c r="H134" s="67">
        <f>H135+H136</f>
        <v>1964087</v>
      </c>
    </row>
    <row r="135" spans="1:8" ht="63" customHeight="1">
      <c r="A135" s="35" t="s">
        <v>17</v>
      </c>
      <c r="B135" s="25" t="s">
        <v>7</v>
      </c>
      <c r="C135" s="25" t="s">
        <v>91</v>
      </c>
      <c r="D135" s="25" t="s">
        <v>141</v>
      </c>
      <c r="E135" s="25" t="s">
        <v>25</v>
      </c>
      <c r="F135" s="72">
        <f>'[1]Прил 6'!G87</f>
        <v>2212733</v>
      </c>
      <c r="G135" s="72">
        <f>'[1]Прил 6'!H87</f>
        <v>1760026</v>
      </c>
      <c r="H135" s="67">
        <f>'[1]Прил 6'!I87</f>
        <v>1964087</v>
      </c>
    </row>
    <row r="136" spans="1:8" ht="45" customHeight="1">
      <c r="A136" s="35" t="s">
        <v>48</v>
      </c>
      <c r="B136" s="25" t="s">
        <v>7</v>
      </c>
      <c r="C136" s="25" t="s">
        <v>91</v>
      </c>
      <c r="D136" s="25" t="s">
        <v>141</v>
      </c>
      <c r="E136" s="25" t="s">
        <v>81</v>
      </c>
      <c r="F136" s="72">
        <f>'[1]Прил 6'!G88</f>
        <v>426546</v>
      </c>
      <c r="G136" s="72">
        <f>'[1]Прил 6'!H88</f>
        <v>532000</v>
      </c>
      <c r="H136" s="67">
        <f>'[1]Прил 6'!I88</f>
        <v>0</v>
      </c>
    </row>
    <row r="137" spans="1:8" ht="45" customHeight="1">
      <c r="A137" s="40" t="s">
        <v>1074</v>
      </c>
      <c r="B137" s="25" t="s">
        <v>7</v>
      </c>
      <c r="C137" s="25" t="s">
        <v>91</v>
      </c>
      <c r="D137" s="25" t="s">
        <v>1075</v>
      </c>
      <c r="E137" s="25"/>
      <c r="F137" s="72">
        <f>F138</f>
        <v>80000</v>
      </c>
      <c r="G137" s="72">
        <f aca="true" t="shared" si="16" ref="G137:H139">G138</f>
        <v>0</v>
      </c>
      <c r="H137" s="67">
        <f t="shared" si="16"/>
        <v>0</v>
      </c>
    </row>
    <row r="138" spans="1:8" ht="45" customHeight="1">
      <c r="A138" s="35" t="s">
        <v>1076</v>
      </c>
      <c r="B138" s="25" t="s">
        <v>7</v>
      </c>
      <c r="C138" s="25" t="s">
        <v>91</v>
      </c>
      <c r="D138" s="25" t="s">
        <v>1077</v>
      </c>
      <c r="E138" s="25"/>
      <c r="F138" s="72">
        <f>F139</f>
        <v>80000</v>
      </c>
      <c r="G138" s="72">
        <f t="shared" si="16"/>
        <v>0</v>
      </c>
      <c r="H138" s="67">
        <f t="shared" si="16"/>
        <v>0</v>
      </c>
    </row>
    <row r="139" spans="1:8" ht="45" customHeight="1">
      <c r="A139" s="35" t="s">
        <v>1078</v>
      </c>
      <c r="B139" s="25" t="s">
        <v>7</v>
      </c>
      <c r="C139" s="25" t="s">
        <v>91</v>
      </c>
      <c r="D139" s="25" t="s">
        <v>1079</v>
      </c>
      <c r="E139" s="25"/>
      <c r="F139" s="72">
        <f>F140</f>
        <v>80000</v>
      </c>
      <c r="G139" s="72">
        <f t="shared" si="16"/>
        <v>0</v>
      </c>
      <c r="H139" s="67">
        <f t="shared" si="16"/>
        <v>0</v>
      </c>
    </row>
    <row r="140" spans="1:8" ht="45" customHeight="1">
      <c r="A140" s="35" t="s">
        <v>270</v>
      </c>
      <c r="B140" s="25" t="s">
        <v>7</v>
      </c>
      <c r="C140" s="25" t="s">
        <v>91</v>
      </c>
      <c r="D140" s="25" t="s">
        <v>1079</v>
      </c>
      <c r="E140" s="25" t="s">
        <v>271</v>
      </c>
      <c r="F140" s="72">
        <f>'[1]Прил 6'!G92</f>
        <v>80000</v>
      </c>
      <c r="G140" s="72">
        <v>0</v>
      </c>
      <c r="H140" s="67">
        <v>0</v>
      </c>
    </row>
    <row r="141" spans="1:8" ht="45" customHeight="1">
      <c r="A141" s="35" t="s">
        <v>142</v>
      </c>
      <c r="B141" s="25" t="s">
        <v>7</v>
      </c>
      <c r="C141" s="25" t="s">
        <v>91</v>
      </c>
      <c r="D141" s="25" t="s">
        <v>143</v>
      </c>
      <c r="E141" s="25"/>
      <c r="F141" s="72">
        <f aca="true" t="shared" si="17" ref="F141:H142">F142</f>
        <v>48046453.160000004</v>
      </c>
      <c r="G141" s="72">
        <f t="shared" si="17"/>
        <v>38384567.54</v>
      </c>
      <c r="H141" s="67">
        <f t="shared" si="17"/>
        <v>38384567.54</v>
      </c>
    </row>
    <row r="142" spans="1:8" ht="45" customHeight="1">
      <c r="A142" s="35" t="s">
        <v>144</v>
      </c>
      <c r="B142" s="25" t="s">
        <v>7</v>
      </c>
      <c r="C142" s="25" t="s">
        <v>91</v>
      </c>
      <c r="D142" s="25" t="s">
        <v>145</v>
      </c>
      <c r="E142" s="25"/>
      <c r="F142" s="72">
        <f t="shared" si="17"/>
        <v>48046453.160000004</v>
      </c>
      <c r="G142" s="72">
        <f t="shared" si="17"/>
        <v>38384567.54</v>
      </c>
      <c r="H142" s="67">
        <f t="shared" si="17"/>
        <v>38384567.54</v>
      </c>
    </row>
    <row r="143" spans="1:8" ht="37.5">
      <c r="A143" s="35" t="s">
        <v>146</v>
      </c>
      <c r="B143" s="25" t="s">
        <v>7</v>
      </c>
      <c r="C143" s="25" t="s">
        <v>91</v>
      </c>
      <c r="D143" s="25" t="s">
        <v>147</v>
      </c>
      <c r="E143" s="25"/>
      <c r="F143" s="72">
        <f>F144+F145+F146</f>
        <v>48046453.160000004</v>
      </c>
      <c r="G143" s="72">
        <f>G144+G145+G146</f>
        <v>38384567.54</v>
      </c>
      <c r="H143" s="67">
        <f>H144+H145+H146</f>
        <v>38384567.54</v>
      </c>
    </row>
    <row r="144" spans="1:8" ht="64.5" customHeight="1">
      <c r="A144" s="35" t="s">
        <v>17</v>
      </c>
      <c r="B144" s="25" t="s">
        <v>7</v>
      </c>
      <c r="C144" s="25" t="s">
        <v>91</v>
      </c>
      <c r="D144" s="25" t="s">
        <v>147</v>
      </c>
      <c r="E144" s="25" t="s">
        <v>25</v>
      </c>
      <c r="F144" s="72">
        <f>'[1]Прил 6'!G96</f>
        <v>30889457</v>
      </c>
      <c r="G144" s="72">
        <f>'[1]Прил 6'!H96+'[1]Прил 6'!H233</f>
        <v>25212343</v>
      </c>
      <c r="H144" s="67">
        <f>'[1]Прил 6'!I96+'[1]Прил 6'!I233</f>
        <v>25212343</v>
      </c>
    </row>
    <row r="145" spans="1:8" ht="37.5">
      <c r="A145" s="35" t="s">
        <v>48</v>
      </c>
      <c r="B145" s="25" t="s">
        <v>7</v>
      </c>
      <c r="C145" s="25" t="s">
        <v>91</v>
      </c>
      <c r="D145" s="25" t="s">
        <v>147</v>
      </c>
      <c r="E145" s="25" t="s">
        <v>81</v>
      </c>
      <c r="F145" s="72">
        <f>'[1]Прил 6'!G97</f>
        <v>16698285.84</v>
      </c>
      <c r="G145" s="72">
        <f>'[1]Прил 6'!H97</f>
        <v>12807601.31</v>
      </c>
      <c r="H145" s="67">
        <f>'[1]Прил 6'!I97</f>
        <v>12807601.31</v>
      </c>
    </row>
    <row r="146" spans="1:8" ht="23.25" customHeight="1">
      <c r="A146" s="35" t="s">
        <v>63</v>
      </c>
      <c r="B146" s="25" t="s">
        <v>7</v>
      </c>
      <c r="C146" s="25" t="s">
        <v>91</v>
      </c>
      <c r="D146" s="25" t="s">
        <v>147</v>
      </c>
      <c r="E146" s="25" t="s">
        <v>148</v>
      </c>
      <c r="F146" s="72">
        <f>'[1]Прил 6'!G98</f>
        <v>458710.32</v>
      </c>
      <c r="G146" s="72">
        <f>'[1]Прил 6'!H98</f>
        <v>364623.23</v>
      </c>
      <c r="H146" s="67">
        <f>'[1]Прил 6'!I98</f>
        <v>364623.23</v>
      </c>
    </row>
    <row r="147" spans="1:8" ht="37.5">
      <c r="A147" s="32" t="s">
        <v>149</v>
      </c>
      <c r="B147" s="24" t="s">
        <v>19</v>
      </c>
      <c r="C147" s="24" t="s">
        <v>8</v>
      </c>
      <c r="D147" s="24"/>
      <c r="E147" s="24"/>
      <c r="F147" s="75">
        <f>F148</f>
        <v>89762.26999999999</v>
      </c>
      <c r="G147" s="75">
        <f aca="true" t="shared" si="18" ref="G147:H149">G148</f>
        <v>100880</v>
      </c>
      <c r="H147" s="150">
        <f t="shared" si="18"/>
        <v>100880</v>
      </c>
    </row>
    <row r="148" spans="1:8" ht="37.5">
      <c r="A148" s="32" t="s">
        <v>150</v>
      </c>
      <c r="B148" s="24" t="s">
        <v>19</v>
      </c>
      <c r="C148" s="24" t="s">
        <v>151</v>
      </c>
      <c r="D148" s="24"/>
      <c r="E148" s="24"/>
      <c r="F148" s="75">
        <f>F149</f>
        <v>89762.26999999999</v>
      </c>
      <c r="G148" s="75">
        <f t="shared" si="18"/>
        <v>100880</v>
      </c>
      <c r="H148" s="150">
        <f t="shared" si="18"/>
        <v>100880</v>
      </c>
    </row>
    <row r="149" spans="1:8" ht="75">
      <c r="A149" s="35" t="s">
        <v>152</v>
      </c>
      <c r="B149" s="25" t="s">
        <v>19</v>
      </c>
      <c r="C149" s="25" t="s">
        <v>151</v>
      </c>
      <c r="D149" s="25" t="s">
        <v>153</v>
      </c>
      <c r="E149" s="25"/>
      <c r="F149" s="72">
        <f>F150</f>
        <v>89762.26999999999</v>
      </c>
      <c r="G149" s="72">
        <f t="shared" si="18"/>
        <v>100880</v>
      </c>
      <c r="H149" s="67">
        <f t="shared" si="18"/>
        <v>100880</v>
      </c>
    </row>
    <row r="150" spans="1:8" ht="112.5">
      <c r="A150" s="35" t="s">
        <v>154</v>
      </c>
      <c r="B150" s="25" t="s">
        <v>19</v>
      </c>
      <c r="C150" s="25" t="s">
        <v>151</v>
      </c>
      <c r="D150" s="25" t="s">
        <v>155</v>
      </c>
      <c r="E150" s="25"/>
      <c r="F150" s="72">
        <f>F151+F154</f>
        <v>89762.26999999999</v>
      </c>
      <c r="G150" s="72">
        <f>G151+G154</f>
        <v>100880</v>
      </c>
      <c r="H150" s="67">
        <f>H151+H154</f>
        <v>100880</v>
      </c>
    </row>
    <row r="151" spans="1:8" ht="66.75" customHeight="1">
      <c r="A151" s="35" t="s">
        <v>156</v>
      </c>
      <c r="B151" s="25" t="s">
        <v>19</v>
      </c>
      <c r="C151" s="25" t="s">
        <v>151</v>
      </c>
      <c r="D151" s="25" t="s">
        <v>157</v>
      </c>
      <c r="E151" s="25"/>
      <c r="F151" s="72">
        <f aca="true" t="shared" si="19" ref="F151:H152">F152</f>
        <v>38882.27</v>
      </c>
      <c r="G151" s="72">
        <f t="shared" si="19"/>
        <v>50000</v>
      </c>
      <c r="H151" s="67">
        <f t="shared" si="19"/>
        <v>50000</v>
      </c>
    </row>
    <row r="152" spans="1:8" ht="56.25">
      <c r="A152" s="35" t="s">
        <v>158</v>
      </c>
      <c r="B152" s="25" t="s">
        <v>19</v>
      </c>
      <c r="C152" s="25" t="s">
        <v>151</v>
      </c>
      <c r="D152" s="25" t="s">
        <v>159</v>
      </c>
      <c r="E152" s="25"/>
      <c r="F152" s="72">
        <f t="shared" si="19"/>
        <v>38882.27</v>
      </c>
      <c r="G152" s="72">
        <f t="shared" si="19"/>
        <v>50000</v>
      </c>
      <c r="H152" s="67">
        <f t="shared" si="19"/>
        <v>50000</v>
      </c>
    </row>
    <row r="153" spans="1:8" ht="37.5">
      <c r="A153" s="35" t="s">
        <v>48</v>
      </c>
      <c r="B153" s="25" t="s">
        <v>19</v>
      </c>
      <c r="C153" s="25" t="s">
        <v>151</v>
      </c>
      <c r="D153" s="25" t="s">
        <v>159</v>
      </c>
      <c r="E153" s="25" t="s">
        <v>81</v>
      </c>
      <c r="F153" s="72">
        <f>'[1]Прил 6'!G105</f>
        <v>38882.27</v>
      </c>
      <c r="G153" s="72">
        <f>'[1]Прил 6'!H105</f>
        <v>50000</v>
      </c>
      <c r="H153" s="67">
        <f>'[1]Прил 6'!I105</f>
        <v>50000</v>
      </c>
    </row>
    <row r="154" spans="1:8" ht="56.25">
      <c r="A154" s="35" t="s">
        <v>406</v>
      </c>
      <c r="B154" s="25" t="s">
        <v>19</v>
      </c>
      <c r="C154" s="25" t="s">
        <v>151</v>
      </c>
      <c r="D154" s="25" t="s">
        <v>161</v>
      </c>
      <c r="E154" s="25"/>
      <c r="F154" s="72">
        <f aca="true" t="shared" si="20" ref="F154:H155">F155</f>
        <v>50880</v>
      </c>
      <c r="G154" s="72">
        <f t="shared" si="20"/>
        <v>50880</v>
      </c>
      <c r="H154" s="67">
        <f t="shared" si="20"/>
        <v>50880</v>
      </c>
    </row>
    <row r="155" spans="1:8" ht="56.25">
      <c r="A155" s="35" t="s">
        <v>158</v>
      </c>
      <c r="B155" s="25" t="s">
        <v>19</v>
      </c>
      <c r="C155" s="25" t="s">
        <v>151</v>
      </c>
      <c r="D155" s="25" t="s">
        <v>162</v>
      </c>
      <c r="E155" s="25"/>
      <c r="F155" s="72">
        <f t="shared" si="20"/>
        <v>50880</v>
      </c>
      <c r="G155" s="72">
        <f t="shared" si="20"/>
        <v>50880</v>
      </c>
      <c r="H155" s="67">
        <f t="shared" si="20"/>
        <v>50880</v>
      </c>
    </row>
    <row r="156" spans="1:8" ht="42" customHeight="1">
      <c r="A156" s="35" t="s">
        <v>48</v>
      </c>
      <c r="B156" s="25" t="s">
        <v>19</v>
      </c>
      <c r="C156" s="25" t="s">
        <v>151</v>
      </c>
      <c r="D156" s="25" t="s">
        <v>162</v>
      </c>
      <c r="E156" s="25" t="s">
        <v>81</v>
      </c>
      <c r="F156" s="72">
        <f>'[1]Прил 6'!G108</f>
        <v>50880</v>
      </c>
      <c r="G156" s="72">
        <f>'[1]Прил 6'!H108</f>
        <v>50880</v>
      </c>
      <c r="H156" s="67">
        <f>'[1]Прил 6'!I108</f>
        <v>50880</v>
      </c>
    </row>
    <row r="157" spans="1:8" ht="18.75">
      <c r="A157" s="32" t="s">
        <v>163</v>
      </c>
      <c r="B157" s="24" t="s">
        <v>39</v>
      </c>
      <c r="C157" s="24" t="s">
        <v>8</v>
      </c>
      <c r="D157" s="24"/>
      <c r="E157" s="24"/>
      <c r="F157" s="75">
        <f>F158+F164+F207</f>
        <v>253617469.94</v>
      </c>
      <c r="G157" s="75">
        <f>G158+G164+G207</f>
        <v>96983332</v>
      </c>
      <c r="H157" s="150">
        <f>H158+H164+H207</f>
        <v>68665200</v>
      </c>
    </row>
    <row r="158" spans="1:8" ht="18.75">
      <c r="A158" s="32" t="s">
        <v>164</v>
      </c>
      <c r="B158" s="24" t="s">
        <v>39</v>
      </c>
      <c r="C158" s="24" t="s">
        <v>7</v>
      </c>
      <c r="D158" s="24"/>
      <c r="E158" s="24"/>
      <c r="F158" s="75">
        <f>F159</f>
        <v>172565.51</v>
      </c>
      <c r="G158" s="75">
        <f aca="true" t="shared" si="21" ref="G158:H162">G159</f>
        <v>175200</v>
      </c>
      <c r="H158" s="150">
        <f t="shared" si="21"/>
        <v>175200</v>
      </c>
    </row>
    <row r="159" spans="1:8" ht="37.5">
      <c r="A159" s="35" t="s">
        <v>82</v>
      </c>
      <c r="B159" s="25" t="s">
        <v>39</v>
      </c>
      <c r="C159" s="25" t="s">
        <v>7</v>
      </c>
      <c r="D159" s="25" t="s">
        <v>83</v>
      </c>
      <c r="E159" s="25"/>
      <c r="F159" s="72">
        <f>F160</f>
        <v>172565.51</v>
      </c>
      <c r="G159" s="72">
        <f t="shared" si="21"/>
        <v>175200</v>
      </c>
      <c r="H159" s="67">
        <f t="shared" si="21"/>
        <v>175200</v>
      </c>
    </row>
    <row r="160" spans="1:8" ht="63.75" customHeight="1">
      <c r="A160" s="35" t="s">
        <v>165</v>
      </c>
      <c r="B160" s="25" t="s">
        <v>39</v>
      </c>
      <c r="C160" s="25" t="s">
        <v>7</v>
      </c>
      <c r="D160" s="25" t="s">
        <v>166</v>
      </c>
      <c r="E160" s="25"/>
      <c r="F160" s="72">
        <f>F161</f>
        <v>172565.51</v>
      </c>
      <c r="G160" s="72">
        <f t="shared" si="21"/>
        <v>175200</v>
      </c>
      <c r="H160" s="67">
        <f t="shared" si="21"/>
        <v>175200</v>
      </c>
    </row>
    <row r="161" spans="1:8" ht="37.5">
      <c r="A161" s="35" t="s">
        <v>167</v>
      </c>
      <c r="B161" s="25" t="s">
        <v>39</v>
      </c>
      <c r="C161" s="25" t="s">
        <v>7</v>
      </c>
      <c r="D161" s="25" t="s">
        <v>168</v>
      </c>
      <c r="E161" s="25"/>
      <c r="F161" s="72">
        <f>F162</f>
        <v>172565.51</v>
      </c>
      <c r="G161" s="72">
        <f t="shared" si="21"/>
        <v>175200</v>
      </c>
      <c r="H161" s="67">
        <f t="shared" si="21"/>
        <v>175200</v>
      </c>
    </row>
    <row r="162" spans="1:8" ht="18.75" customHeight="1">
      <c r="A162" s="35" t="s">
        <v>169</v>
      </c>
      <c r="B162" s="25" t="s">
        <v>39</v>
      </c>
      <c r="C162" s="25" t="s">
        <v>7</v>
      </c>
      <c r="D162" s="25" t="s">
        <v>170</v>
      </c>
      <c r="E162" s="25"/>
      <c r="F162" s="72">
        <f>F163</f>
        <v>172565.51</v>
      </c>
      <c r="G162" s="72">
        <f t="shared" si="21"/>
        <v>175200</v>
      </c>
      <c r="H162" s="67">
        <f t="shared" si="21"/>
        <v>175200</v>
      </c>
    </row>
    <row r="163" spans="1:8" ht="38.25" customHeight="1">
      <c r="A163" s="35" t="s">
        <v>100</v>
      </c>
      <c r="B163" s="25" t="s">
        <v>39</v>
      </c>
      <c r="C163" s="25" t="s">
        <v>7</v>
      </c>
      <c r="D163" s="25" t="s">
        <v>170</v>
      </c>
      <c r="E163" s="25" t="s">
        <v>101</v>
      </c>
      <c r="F163" s="72">
        <f>'[1]Прил 6'!G367</f>
        <v>172565.51</v>
      </c>
      <c r="G163" s="72">
        <f>'[1]Прил 6'!H367</f>
        <v>175200</v>
      </c>
      <c r="H163" s="67">
        <f>'[1]Прил 6'!I367</f>
        <v>175200</v>
      </c>
    </row>
    <row r="164" spans="1:8" ht="18.75">
      <c r="A164" s="32" t="s">
        <v>171</v>
      </c>
      <c r="B164" s="24" t="s">
        <v>39</v>
      </c>
      <c r="C164" s="24" t="s">
        <v>151</v>
      </c>
      <c r="D164" s="24"/>
      <c r="E164" s="25"/>
      <c r="F164" s="75">
        <f>F165+F200</f>
        <v>248719896.43</v>
      </c>
      <c r="G164" s="75">
        <f>G165+G200</f>
        <v>96718132</v>
      </c>
      <c r="H164" s="150">
        <f>H165+H200</f>
        <v>68400000</v>
      </c>
    </row>
    <row r="165" spans="1:8" ht="61.5" customHeight="1">
      <c r="A165" s="35" t="s">
        <v>172</v>
      </c>
      <c r="B165" s="25" t="s">
        <v>39</v>
      </c>
      <c r="C165" s="25" t="s">
        <v>151</v>
      </c>
      <c r="D165" s="25" t="s">
        <v>173</v>
      </c>
      <c r="E165" s="25"/>
      <c r="F165" s="72">
        <f>F166+F194</f>
        <v>154999752.43</v>
      </c>
      <c r="G165" s="72">
        <f>G166+G194</f>
        <v>96718132</v>
      </c>
      <c r="H165" s="67">
        <f>H166+H194</f>
        <v>68400000</v>
      </c>
    </row>
    <row r="166" spans="1:8" ht="96" customHeight="1">
      <c r="A166" s="35" t="s">
        <v>174</v>
      </c>
      <c r="B166" s="25" t="s">
        <v>39</v>
      </c>
      <c r="C166" s="25" t="s">
        <v>151</v>
      </c>
      <c r="D166" s="25" t="s">
        <v>175</v>
      </c>
      <c r="E166" s="25"/>
      <c r="F166" s="72">
        <f>F167+F184</f>
        <v>153638512.43</v>
      </c>
      <c r="G166" s="72">
        <f>G167+G184+G191</f>
        <v>96218132</v>
      </c>
      <c r="H166" s="67">
        <f>H167+H184</f>
        <v>67900000</v>
      </c>
    </row>
    <row r="167" spans="1:8" ht="39" customHeight="1">
      <c r="A167" s="35" t="s">
        <v>176</v>
      </c>
      <c r="B167" s="25" t="s">
        <v>39</v>
      </c>
      <c r="C167" s="25" t="s">
        <v>151</v>
      </c>
      <c r="D167" s="25" t="s">
        <v>177</v>
      </c>
      <c r="E167" s="25"/>
      <c r="F167" s="72">
        <f>F170+F172+F174+F176+F178+F182+F168+F180</f>
        <v>115813549.66</v>
      </c>
      <c r="G167" s="72">
        <f>G172+G174+G176+G178+G182</f>
        <v>30400000</v>
      </c>
      <c r="H167" s="67">
        <f>H172+H174+H176+H178+H182</f>
        <v>30400000</v>
      </c>
    </row>
    <row r="168" spans="1:8" ht="39" customHeight="1">
      <c r="A168" s="35" t="s">
        <v>1080</v>
      </c>
      <c r="B168" s="25" t="s">
        <v>39</v>
      </c>
      <c r="C168" s="25" t="s">
        <v>151</v>
      </c>
      <c r="D168" s="25" t="s">
        <v>1081</v>
      </c>
      <c r="E168" s="25"/>
      <c r="F168" s="72">
        <f>F169</f>
        <v>14445625</v>
      </c>
      <c r="G168" s="72"/>
      <c r="H168" s="67"/>
    </row>
    <row r="169" spans="1:8" ht="39" customHeight="1">
      <c r="A169" s="35" t="s">
        <v>178</v>
      </c>
      <c r="B169" s="25" t="s">
        <v>39</v>
      </c>
      <c r="C169" s="25" t="s">
        <v>151</v>
      </c>
      <c r="D169" s="25" t="s">
        <v>1081</v>
      </c>
      <c r="E169" s="25" t="s">
        <v>179</v>
      </c>
      <c r="F169" s="72">
        <f>'[1]Прил 6'!G115</f>
        <v>14445625</v>
      </c>
      <c r="G169" s="72"/>
      <c r="H169" s="67"/>
    </row>
    <row r="170" spans="1:8" ht="60.75" customHeight="1">
      <c r="A170" s="35" t="s">
        <v>1082</v>
      </c>
      <c r="B170" s="25" t="s">
        <v>39</v>
      </c>
      <c r="C170" s="25" t="s">
        <v>151</v>
      </c>
      <c r="D170" s="25" t="s">
        <v>1083</v>
      </c>
      <c r="E170" s="25"/>
      <c r="F170" s="72">
        <f>F171</f>
        <v>20331823.47</v>
      </c>
      <c r="G170" s="72">
        <f>G171</f>
        <v>0</v>
      </c>
      <c r="H170" s="67">
        <f>H171</f>
        <v>0</v>
      </c>
    </row>
    <row r="171" spans="1:8" ht="39" customHeight="1">
      <c r="A171" s="35" t="s">
        <v>178</v>
      </c>
      <c r="B171" s="25" t="s">
        <v>39</v>
      </c>
      <c r="C171" s="25" t="s">
        <v>151</v>
      </c>
      <c r="D171" s="25" t="s">
        <v>1083</v>
      </c>
      <c r="E171" s="25" t="s">
        <v>179</v>
      </c>
      <c r="F171" s="72">
        <f>'[1]Прил 6'!G117</f>
        <v>20331823.47</v>
      </c>
      <c r="G171" s="72">
        <f>'[1]Прил 6'!H117</f>
        <v>0</v>
      </c>
      <c r="H171" s="67">
        <f>'[1]Прил 6'!I117</f>
        <v>0</v>
      </c>
    </row>
    <row r="172" spans="1:8" ht="39" customHeight="1">
      <c r="A172" s="35" t="s">
        <v>1084</v>
      </c>
      <c r="B172" s="25" t="s">
        <v>39</v>
      </c>
      <c r="C172" s="25" t="s">
        <v>151</v>
      </c>
      <c r="D172" s="25" t="s">
        <v>917</v>
      </c>
      <c r="E172" s="25"/>
      <c r="F172" s="72">
        <f>F173</f>
        <v>24573858</v>
      </c>
      <c r="G172" s="72">
        <f>G173</f>
        <v>0</v>
      </c>
      <c r="H172" s="67">
        <f>H173</f>
        <v>0</v>
      </c>
    </row>
    <row r="173" spans="1:8" ht="39" customHeight="1">
      <c r="A173" s="35" t="s">
        <v>178</v>
      </c>
      <c r="B173" s="25" t="s">
        <v>39</v>
      </c>
      <c r="C173" s="25" t="s">
        <v>151</v>
      </c>
      <c r="D173" s="25" t="s">
        <v>917</v>
      </c>
      <c r="E173" s="25" t="s">
        <v>179</v>
      </c>
      <c r="F173" s="72">
        <f>'[1]Прил 6'!G119</f>
        <v>24573858</v>
      </c>
      <c r="G173" s="72">
        <f>'[1]Прил 6'!H119</f>
        <v>0</v>
      </c>
      <c r="H173" s="67">
        <f>'[1]Прил 6'!I119</f>
        <v>0</v>
      </c>
    </row>
    <row r="174" spans="1:8" ht="39" customHeight="1">
      <c r="A174" s="35" t="s">
        <v>124</v>
      </c>
      <c r="B174" s="25" t="s">
        <v>39</v>
      </c>
      <c r="C174" s="25" t="s">
        <v>151</v>
      </c>
      <c r="D174" s="25" t="s">
        <v>931</v>
      </c>
      <c r="E174" s="25"/>
      <c r="F174" s="72">
        <f>F175</f>
        <v>0</v>
      </c>
      <c r="G174" s="72">
        <f>G175</f>
        <v>600000</v>
      </c>
      <c r="H174" s="67">
        <f>H175</f>
        <v>600000</v>
      </c>
    </row>
    <row r="175" spans="1:8" ht="39" customHeight="1">
      <c r="A175" s="35" t="s">
        <v>48</v>
      </c>
      <c r="B175" s="25" t="s">
        <v>39</v>
      </c>
      <c r="C175" s="25" t="s">
        <v>151</v>
      </c>
      <c r="D175" s="25" t="s">
        <v>931</v>
      </c>
      <c r="E175" s="25" t="s">
        <v>81</v>
      </c>
      <c r="F175" s="72">
        <f>'[1]Прил 6'!G121</f>
        <v>0</v>
      </c>
      <c r="G175" s="72">
        <f>'[1]Прил 6'!H121</f>
        <v>600000</v>
      </c>
      <c r="H175" s="67">
        <f>'[1]Прил 6'!I121</f>
        <v>600000</v>
      </c>
    </row>
    <row r="176" spans="1:8" ht="57" customHeight="1">
      <c r="A176" s="35" t="s">
        <v>401</v>
      </c>
      <c r="B176" s="25" t="s">
        <v>39</v>
      </c>
      <c r="C176" s="25" t="s">
        <v>151</v>
      </c>
      <c r="D176" s="25" t="s">
        <v>180</v>
      </c>
      <c r="E176" s="25"/>
      <c r="F176" s="72">
        <f>F177</f>
        <v>26921354.59</v>
      </c>
      <c r="G176" s="72">
        <f>G177</f>
        <v>29800000</v>
      </c>
      <c r="H176" s="67">
        <f>H177</f>
        <v>29800000</v>
      </c>
    </row>
    <row r="177" spans="1:8" ht="42" customHeight="1">
      <c r="A177" s="35" t="s">
        <v>178</v>
      </c>
      <c r="B177" s="25" t="s">
        <v>39</v>
      </c>
      <c r="C177" s="25" t="s">
        <v>151</v>
      </c>
      <c r="D177" s="25" t="s">
        <v>180</v>
      </c>
      <c r="E177" s="25" t="s">
        <v>179</v>
      </c>
      <c r="F177" s="72">
        <f>'[1]Прил 6'!G123</f>
        <v>26921354.59</v>
      </c>
      <c r="G177" s="72">
        <f>'[1]Прил 6'!H123</f>
        <v>29800000</v>
      </c>
      <c r="H177" s="67">
        <f>'[1]Прил 6'!I123</f>
        <v>29800000</v>
      </c>
    </row>
    <row r="178" spans="1:8" ht="42" customHeight="1">
      <c r="A178" s="35" t="s">
        <v>450</v>
      </c>
      <c r="B178" s="25" t="s">
        <v>39</v>
      </c>
      <c r="C178" s="25" t="s">
        <v>151</v>
      </c>
      <c r="D178" s="25" t="s">
        <v>916</v>
      </c>
      <c r="E178" s="25"/>
      <c r="F178" s="72">
        <f>F179</f>
        <v>27525623</v>
      </c>
      <c r="G178" s="72">
        <f>G179</f>
        <v>0</v>
      </c>
      <c r="H178" s="67">
        <f>H179</f>
        <v>0</v>
      </c>
    </row>
    <row r="179" spans="1:8" ht="42" customHeight="1">
      <c r="A179" s="35" t="s">
        <v>178</v>
      </c>
      <c r="B179" s="25" t="s">
        <v>39</v>
      </c>
      <c r="C179" s="25" t="s">
        <v>151</v>
      </c>
      <c r="D179" s="25" t="s">
        <v>916</v>
      </c>
      <c r="E179" s="25" t="s">
        <v>179</v>
      </c>
      <c r="F179" s="72">
        <f>'[1]Прил 6'!G125</f>
        <v>27525623</v>
      </c>
      <c r="G179" s="72">
        <f>'[1]Прил 6'!H125</f>
        <v>0</v>
      </c>
      <c r="H179" s="67">
        <f>'[1]Прил 6'!I125</f>
        <v>0</v>
      </c>
    </row>
    <row r="180" spans="1:8" ht="111.75" customHeight="1">
      <c r="A180" s="35" t="s">
        <v>1080</v>
      </c>
      <c r="B180" s="25" t="s">
        <v>39</v>
      </c>
      <c r="C180" s="25" t="s">
        <v>151</v>
      </c>
      <c r="D180" s="25" t="s">
        <v>1085</v>
      </c>
      <c r="E180" s="25"/>
      <c r="F180" s="72">
        <f>F181</f>
        <v>145916</v>
      </c>
      <c r="G180" s="72"/>
      <c r="H180" s="67"/>
    </row>
    <row r="181" spans="1:8" ht="42" customHeight="1">
      <c r="A181" s="35" t="s">
        <v>178</v>
      </c>
      <c r="B181" s="25" t="s">
        <v>39</v>
      </c>
      <c r="C181" s="25" t="s">
        <v>151</v>
      </c>
      <c r="D181" s="25" t="s">
        <v>1085</v>
      </c>
      <c r="E181" s="25" t="s">
        <v>179</v>
      </c>
      <c r="F181" s="72">
        <f>'[1]Прил 6'!G127</f>
        <v>145916</v>
      </c>
      <c r="G181" s="72"/>
      <c r="H181" s="67"/>
    </row>
    <row r="182" spans="1:8" ht="67.5" customHeight="1">
      <c r="A182" s="35" t="s">
        <v>474</v>
      </c>
      <c r="B182" s="25" t="s">
        <v>39</v>
      </c>
      <c r="C182" s="25" t="s">
        <v>151</v>
      </c>
      <c r="D182" s="25" t="s">
        <v>475</v>
      </c>
      <c r="E182" s="25"/>
      <c r="F182" s="72">
        <f>F183</f>
        <v>1869349.6</v>
      </c>
      <c r="G182" s="72">
        <f>G183</f>
        <v>0</v>
      </c>
      <c r="H182" s="67">
        <f>H183</f>
        <v>0</v>
      </c>
    </row>
    <row r="183" spans="1:8" ht="42" customHeight="1">
      <c r="A183" s="35" t="s">
        <v>178</v>
      </c>
      <c r="B183" s="25" t="s">
        <v>39</v>
      </c>
      <c r="C183" s="25" t="s">
        <v>151</v>
      </c>
      <c r="D183" s="25" t="s">
        <v>475</v>
      </c>
      <c r="E183" s="25" t="s">
        <v>179</v>
      </c>
      <c r="F183" s="72">
        <f>'[1]Прил 6'!G129</f>
        <v>1869349.6</v>
      </c>
      <c r="G183" s="72">
        <f>'[1]Прил 6'!H129</f>
        <v>0</v>
      </c>
      <c r="H183" s="67">
        <f>'[1]Прил 6'!I129</f>
        <v>0</v>
      </c>
    </row>
    <row r="184" spans="1:8" ht="42" customHeight="1">
      <c r="A184" s="35" t="s">
        <v>181</v>
      </c>
      <c r="B184" s="25" t="s">
        <v>39</v>
      </c>
      <c r="C184" s="25" t="s">
        <v>151</v>
      </c>
      <c r="D184" s="25" t="s">
        <v>182</v>
      </c>
      <c r="E184" s="25"/>
      <c r="F184" s="72">
        <f>F185+F187+F189</f>
        <v>37824962.769999996</v>
      </c>
      <c r="G184" s="72">
        <f>G185+G187+G189</f>
        <v>37500000</v>
      </c>
      <c r="H184" s="67">
        <f>H185+H187+H189</f>
        <v>37500000</v>
      </c>
    </row>
    <row r="185" spans="1:8" ht="42" customHeight="1">
      <c r="A185" s="35" t="s">
        <v>1084</v>
      </c>
      <c r="B185" s="25" t="s">
        <v>39</v>
      </c>
      <c r="C185" s="25" t="s">
        <v>151</v>
      </c>
      <c r="D185" s="25" t="s">
        <v>918</v>
      </c>
      <c r="E185" s="25"/>
      <c r="F185" s="72">
        <f>F186</f>
        <v>5399912</v>
      </c>
      <c r="G185" s="72">
        <f>G186</f>
        <v>0</v>
      </c>
      <c r="H185" s="67">
        <f>H186</f>
        <v>0</v>
      </c>
    </row>
    <row r="186" spans="1:8" ht="42" customHeight="1">
      <c r="A186" s="35" t="s">
        <v>48</v>
      </c>
      <c r="B186" s="25" t="s">
        <v>39</v>
      </c>
      <c r="C186" s="25" t="s">
        <v>151</v>
      </c>
      <c r="D186" s="25" t="s">
        <v>918</v>
      </c>
      <c r="E186" s="25" t="s">
        <v>81</v>
      </c>
      <c r="F186" s="72">
        <f>'[1]Прил 6'!G132</f>
        <v>5399912</v>
      </c>
      <c r="G186" s="72">
        <f>'[1]Прил 6'!H132</f>
        <v>0</v>
      </c>
      <c r="H186" s="67">
        <f>'[1]Прил 6'!I132</f>
        <v>0</v>
      </c>
    </row>
    <row r="187" spans="1:8" ht="37.5">
      <c r="A187" s="35" t="s">
        <v>183</v>
      </c>
      <c r="B187" s="25" t="s">
        <v>39</v>
      </c>
      <c r="C187" s="25" t="s">
        <v>151</v>
      </c>
      <c r="D187" s="25" t="s">
        <v>184</v>
      </c>
      <c r="E187" s="25"/>
      <c r="F187" s="72">
        <f>F188</f>
        <v>28286739.77</v>
      </c>
      <c r="G187" s="72">
        <f>G188</f>
        <v>37500000</v>
      </c>
      <c r="H187" s="67">
        <f>H188</f>
        <v>37500000</v>
      </c>
    </row>
    <row r="188" spans="1:8" ht="37.5">
      <c r="A188" s="35" t="s">
        <v>48</v>
      </c>
      <c r="B188" s="25" t="s">
        <v>39</v>
      </c>
      <c r="C188" s="25" t="s">
        <v>151</v>
      </c>
      <c r="D188" s="25" t="s">
        <v>184</v>
      </c>
      <c r="E188" s="25" t="s">
        <v>81</v>
      </c>
      <c r="F188" s="72">
        <f>'[1]Прил 6'!G134</f>
        <v>28286739.77</v>
      </c>
      <c r="G188" s="72">
        <f>'[1]Прил 6'!H134</f>
        <v>37500000</v>
      </c>
      <c r="H188" s="67">
        <f>'[1]Прил 6'!I134</f>
        <v>37500000</v>
      </c>
    </row>
    <row r="189" spans="1:8" ht="37.5">
      <c r="A189" s="35" t="s">
        <v>450</v>
      </c>
      <c r="B189" s="25" t="s">
        <v>39</v>
      </c>
      <c r="C189" s="25" t="s">
        <v>151</v>
      </c>
      <c r="D189" s="25" t="s">
        <v>919</v>
      </c>
      <c r="E189" s="25"/>
      <c r="F189" s="72">
        <f>F190</f>
        <v>4138311</v>
      </c>
      <c r="G189" s="72">
        <f>G190</f>
        <v>0</v>
      </c>
      <c r="H189" s="67">
        <f>H190</f>
        <v>0</v>
      </c>
    </row>
    <row r="190" spans="1:8" ht="37.5">
      <c r="A190" s="35" t="s">
        <v>48</v>
      </c>
      <c r="B190" s="25" t="s">
        <v>39</v>
      </c>
      <c r="C190" s="25" t="s">
        <v>151</v>
      </c>
      <c r="D190" s="25" t="s">
        <v>919</v>
      </c>
      <c r="E190" s="25" t="s">
        <v>81</v>
      </c>
      <c r="F190" s="72">
        <f>'[1]Прил 6'!G136</f>
        <v>4138311</v>
      </c>
      <c r="G190" s="72">
        <f>'[1]Прил 6'!H136</f>
        <v>0</v>
      </c>
      <c r="H190" s="67">
        <f>'[1]Прил 6'!I136</f>
        <v>0</v>
      </c>
    </row>
    <row r="191" spans="1:8" ht="18.75">
      <c r="A191" s="35" t="s">
        <v>1086</v>
      </c>
      <c r="B191" s="25" t="s">
        <v>39</v>
      </c>
      <c r="C191" s="25" t="s">
        <v>151</v>
      </c>
      <c r="D191" s="25" t="s">
        <v>1087</v>
      </c>
      <c r="E191" s="25"/>
      <c r="F191" s="72">
        <f aca="true" t="shared" si="22" ref="F191:H192">F192</f>
        <v>0</v>
      </c>
      <c r="G191" s="72">
        <f t="shared" si="22"/>
        <v>28318132</v>
      </c>
      <c r="H191" s="67">
        <f t="shared" si="22"/>
        <v>0</v>
      </c>
    </row>
    <row r="192" spans="1:8" ht="56.25">
      <c r="A192" s="35" t="s">
        <v>1088</v>
      </c>
      <c r="B192" s="25" t="s">
        <v>39</v>
      </c>
      <c r="C192" s="25" t="s">
        <v>151</v>
      </c>
      <c r="D192" s="25" t="s">
        <v>1089</v>
      </c>
      <c r="E192" s="25"/>
      <c r="F192" s="72">
        <f t="shared" si="22"/>
        <v>0</v>
      </c>
      <c r="G192" s="72">
        <f t="shared" si="22"/>
        <v>28318132</v>
      </c>
      <c r="H192" s="67">
        <f t="shared" si="22"/>
        <v>0</v>
      </c>
    </row>
    <row r="193" spans="1:8" ht="37.5">
      <c r="A193" s="35" t="s">
        <v>48</v>
      </c>
      <c r="B193" s="25" t="s">
        <v>39</v>
      </c>
      <c r="C193" s="25" t="s">
        <v>151</v>
      </c>
      <c r="D193" s="25" t="s">
        <v>1089</v>
      </c>
      <c r="E193" s="25" t="s">
        <v>81</v>
      </c>
      <c r="F193" s="72">
        <f>'[1]Прил 6'!G139</f>
        <v>0</v>
      </c>
      <c r="G193" s="72">
        <f>'[1]Прил 6'!H139</f>
        <v>28318132</v>
      </c>
      <c r="H193" s="67">
        <f>'[1]Прил 6'!I139</f>
        <v>0</v>
      </c>
    </row>
    <row r="194" spans="1:8" ht="99" customHeight="1">
      <c r="A194" s="35" t="s">
        <v>185</v>
      </c>
      <c r="B194" s="25" t="s">
        <v>39</v>
      </c>
      <c r="C194" s="25" t="s">
        <v>151</v>
      </c>
      <c r="D194" s="25" t="s">
        <v>186</v>
      </c>
      <c r="E194" s="25"/>
      <c r="F194" s="72">
        <f>F195</f>
        <v>1361240</v>
      </c>
      <c r="G194" s="72">
        <f aca="true" t="shared" si="23" ref="G194:H196">G195</f>
        <v>500000</v>
      </c>
      <c r="H194" s="67">
        <f t="shared" si="23"/>
        <v>500000</v>
      </c>
    </row>
    <row r="195" spans="1:8" ht="37.5">
      <c r="A195" s="35" t="s">
        <v>187</v>
      </c>
      <c r="B195" s="25" t="s">
        <v>39</v>
      </c>
      <c r="C195" s="25" t="s">
        <v>151</v>
      </c>
      <c r="D195" s="25" t="s">
        <v>188</v>
      </c>
      <c r="E195" s="25"/>
      <c r="F195" s="72">
        <f>F196+F199</f>
        <v>1361240</v>
      </c>
      <c r="G195" s="72">
        <f>G196+G199</f>
        <v>500000</v>
      </c>
      <c r="H195" s="67">
        <f>H196+H199</f>
        <v>500000</v>
      </c>
    </row>
    <row r="196" spans="1:8" ht="40.5" customHeight="1">
      <c r="A196" s="35" t="s">
        <v>189</v>
      </c>
      <c r="B196" s="25" t="s">
        <v>39</v>
      </c>
      <c r="C196" s="25" t="s">
        <v>151</v>
      </c>
      <c r="D196" s="25" t="s">
        <v>190</v>
      </c>
      <c r="E196" s="25"/>
      <c r="F196" s="72">
        <f>F197</f>
        <v>581240</v>
      </c>
      <c r="G196" s="72">
        <f t="shared" si="23"/>
        <v>500000</v>
      </c>
      <c r="H196" s="67">
        <f t="shared" si="23"/>
        <v>500000</v>
      </c>
    </row>
    <row r="197" spans="1:8" ht="37.5">
      <c r="A197" s="35" t="s">
        <v>48</v>
      </c>
      <c r="B197" s="25" t="s">
        <v>39</v>
      </c>
      <c r="C197" s="25" t="s">
        <v>151</v>
      </c>
      <c r="D197" s="25" t="s">
        <v>190</v>
      </c>
      <c r="E197" s="25" t="s">
        <v>81</v>
      </c>
      <c r="F197" s="72">
        <f>'[1]Прил 6'!G143</f>
        <v>581240</v>
      </c>
      <c r="G197" s="72">
        <f>'[1]Прил 6'!H143</f>
        <v>500000</v>
      </c>
      <c r="H197" s="67">
        <f>'[1]Прил 6'!I143</f>
        <v>500000</v>
      </c>
    </row>
    <row r="198" spans="1:8" ht="18.75">
      <c r="A198" s="35" t="s">
        <v>1090</v>
      </c>
      <c r="B198" s="25" t="s">
        <v>39</v>
      </c>
      <c r="C198" s="25" t="s">
        <v>151</v>
      </c>
      <c r="D198" s="25" t="s">
        <v>1091</v>
      </c>
      <c r="E198" s="25"/>
      <c r="F198" s="72">
        <f>F199</f>
        <v>780000</v>
      </c>
      <c r="G198" s="72">
        <f>G199</f>
        <v>0</v>
      </c>
      <c r="H198" s="67">
        <f>H199</f>
        <v>0</v>
      </c>
    </row>
    <row r="199" spans="1:8" ht="37.5">
      <c r="A199" s="35" t="s">
        <v>48</v>
      </c>
      <c r="B199" s="25" t="s">
        <v>39</v>
      </c>
      <c r="C199" s="25" t="s">
        <v>151</v>
      </c>
      <c r="D199" s="25" t="s">
        <v>1091</v>
      </c>
      <c r="E199" s="25" t="s">
        <v>81</v>
      </c>
      <c r="F199" s="72">
        <f>'[1]Прил 6'!G145</f>
        <v>780000</v>
      </c>
      <c r="G199" s="72">
        <v>0</v>
      </c>
      <c r="H199" s="67">
        <v>0</v>
      </c>
    </row>
    <row r="200" spans="1:8" ht="37.5">
      <c r="A200" s="35" t="s">
        <v>191</v>
      </c>
      <c r="B200" s="25" t="s">
        <v>39</v>
      </c>
      <c r="C200" s="25" t="s">
        <v>151</v>
      </c>
      <c r="D200" s="25" t="s">
        <v>192</v>
      </c>
      <c r="E200" s="25"/>
      <c r="F200" s="72">
        <f>F201</f>
        <v>93720144</v>
      </c>
      <c r="G200" s="72">
        <f aca="true" t="shared" si="24" ref="G200:H203">G201</f>
        <v>0</v>
      </c>
      <c r="H200" s="67">
        <f t="shared" si="24"/>
        <v>0</v>
      </c>
    </row>
    <row r="201" spans="1:8" ht="56.25">
      <c r="A201" s="35" t="s">
        <v>193</v>
      </c>
      <c r="B201" s="25" t="s">
        <v>39</v>
      </c>
      <c r="C201" s="25" t="s">
        <v>151</v>
      </c>
      <c r="D201" s="25" t="s">
        <v>194</v>
      </c>
      <c r="E201" s="25"/>
      <c r="F201" s="72">
        <f>F202</f>
        <v>93720144</v>
      </c>
      <c r="G201" s="72">
        <f t="shared" si="24"/>
        <v>0</v>
      </c>
      <c r="H201" s="67">
        <f t="shared" si="24"/>
        <v>0</v>
      </c>
    </row>
    <row r="202" spans="1:8" ht="45" customHeight="1">
      <c r="A202" s="35" t="s">
        <v>195</v>
      </c>
      <c r="B202" s="25" t="s">
        <v>39</v>
      </c>
      <c r="C202" s="25" t="s">
        <v>151</v>
      </c>
      <c r="D202" s="25" t="s">
        <v>196</v>
      </c>
      <c r="E202" s="25"/>
      <c r="F202" s="72">
        <f>F203+F205</f>
        <v>93720144</v>
      </c>
      <c r="G202" s="72">
        <f t="shared" si="24"/>
        <v>0</v>
      </c>
      <c r="H202" s="67">
        <f t="shared" si="24"/>
        <v>0</v>
      </c>
    </row>
    <row r="203" spans="1:8" ht="18.75">
      <c r="A203" s="35" t="s">
        <v>1092</v>
      </c>
      <c r="B203" s="25" t="s">
        <v>39</v>
      </c>
      <c r="C203" s="25" t="s">
        <v>151</v>
      </c>
      <c r="D203" s="27" t="s">
        <v>467</v>
      </c>
      <c r="E203" s="25"/>
      <c r="F203" s="72">
        <f>F204</f>
        <v>90931901</v>
      </c>
      <c r="G203" s="72">
        <f t="shared" si="24"/>
        <v>0</v>
      </c>
      <c r="H203" s="67">
        <f t="shared" si="24"/>
        <v>0</v>
      </c>
    </row>
    <row r="204" spans="1:8" ht="37.5">
      <c r="A204" s="35" t="s">
        <v>178</v>
      </c>
      <c r="B204" s="25" t="s">
        <v>39</v>
      </c>
      <c r="C204" s="25" t="s">
        <v>151</v>
      </c>
      <c r="D204" s="27" t="s">
        <v>467</v>
      </c>
      <c r="E204" s="25" t="s">
        <v>179</v>
      </c>
      <c r="F204" s="72">
        <f>'[1]Прил 6'!G150</f>
        <v>90931901</v>
      </c>
      <c r="G204" s="72">
        <f>'[1]Прил 6'!H150</f>
        <v>0</v>
      </c>
      <c r="H204" s="67">
        <f>'[1]Прил 6'!I150</f>
        <v>0</v>
      </c>
    </row>
    <row r="205" spans="1:8" ht="37.5">
      <c r="A205" s="35" t="s">
        <v>1093</v>
      </c>
      <c r="B205" s="25" t="s">
        <v>39</v>
      </c>
      <c r="C205" s="25" t="s">
        <v>151</v>
      </c>
      <c r="D205" s="27" t="s">
        <v>1094</v>
      </c>
      <c r="E205" s="25"/>
      <c r="F205" s="72">
        <f>F206</f>
        <v>2788243</v>
      </c>
      <c r="G205" s="72">
        <f>G206</f>
        <v>0</v>
      </c>
      <c r="H205" s="67">
        <f>H206</f>
        <v>0</v>
      </c>
    </row>
    <row r="206" spans="1:8" ht="37.5">
      <c r="A206" s="35" t="s">
        <v>178</v>
      </c>
      <c r="B206" s="25" t="s">
        <v>39</v>
      </c>
      <c r="C206" s="25" t="s">
        <v>151</v>
      </c>
      <c r="D206" s="27" t="s">
        <v>1094</v>
      </c>
      <c r="E206" s="25" t="s">
        <v>179</v>
      </c>
      <c r="F206" s="72">
        <f>'[1]Прил 6'!G152</f>
        <v>2788243</v>
      </c>
      <c r="G206" s="72">
        <f>'[1]Прил 6'!H152</f>
        <v>0</v>
      </c>
      <c r="H206" s="67">
        <f>'[1]Прил 6'!I152</f>
        <v>0</v>
      </c>
    </row>
    <row r="207" spans="1:8" ht="26.25" customHeight="1">
      <c r="A207" s="32" t="s">
        <v>197</v>
      </c>
      <c r="B207" s="24" t="s">
        <v>39</v>
      </c>
      <c r="C207" s="24">
        <v>12</v>
      </c>
      <c r="D207" s="24"/>
      <c r="E207" s="24"/>
      <c r="F207" s="75">
        <f>F208+F220</f>
        <v>4725008</v>
      </c>
      <c r="G207" s="75">
        <f>G208+G220</f>
        <v>90000</v>
      </c>
      <c r="H207" s="150">
        <f>H208+H220</f>
        <v>90000</v>
      </c>
    </row>
    <row r="208" spans="1:8" ht="58.5" customHeight="1">
      <c r="A208" s="35" t="s">
        <v>404</v>
      </c>
      <c r="B208" s="25" t="s">
        <v>39</v>
      </c>
      <c r="C208" s="25" t="s">
        <v>451</v>
      </c>
      <c r="D208" s="25" t="s">
        <v>405</v>
      </c>
      <c r="E208" s="25"/>
      <c r="F208" s="72">
        <f>F209</f>
        <v>4705008</v>
      </c>
      <c r="G208" s="72">
        <f>G209</f>
        <v>0</v>
      </c>
      <c r="H208" s="67">
        <f>H209</f>
        <v>0</v>
      </c>
    </row>
    <row r="209" spans="1:8" ht="98.25" customHeight="1">
      <c r="A209" s="44" t="s">
        <v>423</v>
      </c>
      <c r="B209" s="25" t="s">
        <v>39</v>
      </c>
      <c r="C209" s="25" t="s">
        <v>451</v>
      </c>
      <c r="D209" s="25" t="s">
        <v>424</v>
      </c>
      <c r="E209" s="25"/>
      <c r="F209" s="72">
        <f>F210+F217</f>
        <v>4705008</v>
      </c>
      <c r="G209" s="72">
        <f>G210+G217</f>
        <v>0</v>
      </c>
      <c r="H209" s="67">
        <f>H210+H217</f>
        <v>0</v>
      </c>
    </row>
    <row r="210" spans="1:8" ht="63.75" customHeight="1">
      <c r="A210" s="35" t="s">
        <v>463</v>
      </c>
      <c r="B210" s="25" t="s">
        <v>39</v>
      </c>
      <c r="C210" s="25" t="s">
        <v>451</v>
      </c>
      <c r="D210" s="25" t="s">
        <v>464</v>
      </c>
      <c r="E210" s="25"/>
      <c r="F210" s="72">
        <f>F211+F214</f>
        <v>2005008</v>
      </c>
      <c r="G210" s="72">
        <f>G211+G214</f>
        <v>0</v>
      </c>
      <c r="H210" s="67">
        <f>H211+H214</f>
        <v>0</v>
      </c>
    </row>
    <row r="211" spans="1:8" ht="63.75" customHeight="1">
      <c r="A211" s="35" t="s">
        <v>1095</v>
      </c>
      <c r="B211" s="25" t="s">
        <v>39</v>
      </c>
      <c r="C211" s="25" t="s">
        <v>451</v>
      </c>
      <c r="D211" s="25" t="s">
        <v>1096</v>
      </c>
      <c r="E211" s="25"/>
      <c r="F211" s="72">
        <f>F212+F213</f>
        <v>1403505</v>
      </c>
      <c r="G211" s="72">
        <f>G212+G213</f>
        <v>0</v>
      </c>
      <c r="H211" s="67">
        <f>H212+H213</f>
        <v>0</v>
      </c>
    </row>
    <row r="212" spans="1:8" ht="41.25" customHeight="1">
      <c r="A212" s="35" t="s">
        <v>48</v>
      </c>
      <c r="B212" s="25" t="s">
        <v>39</v>
      </c>
      <c r="C212" s="25" t="s">
        <v>451</v>
      </c>
      <c r="D212" s="25" t="s">
        <v>1096</v>
      </c>
      <c r="E212" s="25" t="s">
        <v>81</v>
      </c>
      <c r="F212" s="72">
        <f>'[1]Прил 6'!G158</f>
        <v>270058</v>
      </c>
      <c r="G212" s="72">
        <v>0</v>
      </c>
      <c r="H212" s="67">
        <v>0</v>
      </c>
    </row>
    <row r="213" spans="1:8" ht="25.5" customHeight="1">
      <c r="A213" s="36" t="s">
        <v>383</v>
      </c>
      <c r="B213" s="25" t="s">
        <v>39</v>
      </c>
      <c r="C213" s="25" t="s">
        <v>451</v>
      </c>
      <c r="D213" s="25" t="s">
        <v>1096</v>
      </c>
      <c r="E213" s="25" t="s">
        <v>384</v>
      </c>
      <c r="F213" s="72">
        <f>'[1]Прил 6'!G159</f>
        <v>1133447</v>
      </c>
      <c r="G213" s="72">
        <v>0</v>
      </c>
      <c r="H213" s="67">
        <v>0</v>
      </c>
    </row>
    <row r="214" spans="1:8" ht="61.5" customHeight="1">
      <c r="A214" s="35" t="s">
        <v>465</v>
      </c>
      <c r="B214" s="25" t="s">
        <v>39</v>
      </c>
      <c r="C214" s="25" t="s">
        <v>451</v>
      </c>
      <c r="D214" s="25" t="s">
        <v>466</v>
      </c>
      <c r="E214" s="25"/>
      <c r="F214" s="72">
        <f>F215+F216</f>
        <v>601503</v>
      </c>
      <c r="G214" s="72">
        <f>G215+G216</f>
        <v>0</v>
      </c>
      <c r="H214" s="67">
        <f>H215+H216</f>
        <v>0</v>
      </c>
    </row>
    <row r="215" spans="1:8" ht="61.5" customHeight="1">
      <c r="A215" s="36" t="s">
        <v>48</v>
      </c>
      <c r="B215" s="25" t="s">
        <v>39</v>
      </c>
      <c r="C215" s="25" t="s">
        <v>451</v>
      </c>
      <c r="D215" s="25" t="s">
        <v>466</v>
      </c>
      <c r="E215" s="25" t="s">
        <v>81</v>
      </c>
      <c r="F215" s="72">
        <f>'[1]Прил 6'!G161</f>
        <v>115739</v>
      </c>
      <c r="G215" s="72">
        <f>'[1]Прил 6'!H161</f>
        <v>0</v>
      </c>
      <c r="H215" s="67">
        <f>'[1]Прил 6'!I161</f>
        <v>0</v>
      </c>
    </row>
    <row r="216" spans="1:8" ht="26.25" customHeight="1">
      <c r="A216" s="36" t="s">
        <v>383</v>
      </c>
      <c r="B216" s="25" t="s">
        <v>39</v>
      </c>
      <c r="C216" s="25" t="s">
        <v>451</v>
      </c>
      <c r="D216" s="25" t="s">
        <v>466</v>
      </c>
      <c r="E216" s="25" t="s">
        <v>384</v>
      </c>
      <c r="F216" s="72">
        <f>'[1]Прил 6'!G162</f>
        <v>485764</v>
      </c>
      <c r="G216" s="72">
        <f>'[1]Прил 6'!H162</f>
        <v>0</v>
      </c>
      <c r="H216" s="67">
        <f>'[1]Прил 6'!I162</f>
        <v>0</v>
      </c>
    </row>
    <row r="217" spans="1:8" ht="39" customHeight="1">
      <c r="A217" s="36" t="s">
        <v>1097</v>
      </c>
      <c r="B217" s="25" t="s">
        <v>39</v>
      </c>
      <c r="C217" s="25" t="s">
        <v>451</v>
      </c>
      <c r="D217" s="25" t="s">
        <v>1098</v>
      </c>
      <c r="E217" s="25"/>
      <c r="F217" s="72">
        <f aca="true" t="shared" si="25" ref="F217:H218">F218</f>
        <v>2700000</v>
      </c>
      <c r="G217" s="72">
        <f t="shared" si="25"/>
        <v>0</v>
      </c>
      <c r="H217" s="67">
        <f t="shared" si="25"/>
        <v>0</v>
      </c>
    </row>
    <row r="218" spans="1:8" ht="39" customHeight="1">
      <c r="A218" s="36" t="s">
        <v>1099</v>
      </c>
      <c r="B218" s="25" t="s">
        <v>39</v>
      </c>
      <c r="C218" s="25" t="s">
        <v>451</v>
      </c>
      <c r="D218" s="25" t="s">
        <v>1100</v>
      </c>
      <c r="E218" s="25"/>
      <c r="F218" s="72">
        <f t="shared" si="25"/>
        <v>2700000</v>
      </c>
      <c r="G218" s="72">
        <f t="shared" si="25"/>
        <v>0</v>
      </c>
      <c r="H218" s="67">
        <f t="shared" si="25"/>
        <v>0</v>
      </c>
    </row>
    <row r="219" spans="1:8" ht="38.25" customHeight="1">
      <c r="A219" s="36" t="s">
        <v>178</v>
      </c>
      <c r="B219" s="25" t="s">
        <v>39</v>
      </c>
      <c r="C219" s="25" t="s">
        <v>451</v>
      </c>
      <c r="D219" s="25" t="s">
        <v>1100</v>
      </c>
      <c r="E219" s="25" t="s">
        <v>179</v>
      </c>
      <c r="F219" s="72">
        <f>'[1]Прил 6'!G165</f>
        <v>2700000</v>
      </c>
      <c r="G219" s="72">
        <f>'[1]Прил 6'!H165</f>
        <v>0</v>
      </c>
      <c r="H219" s="67">
        <f>'[1]Прил 6'!I165</f>
        <v>0</v>
      </c>
    </row>
    <row r="220" spans="1:8" ht="45" customHeight="1">
      <c r="A220" s="35" t="s">
        <v>198</v>
      </c>
      <c r="B220" s="25" t="s">
        <v>39</v>
      </c>
      <c r="C220" s="25">
        <v>12</v>
      </c>
      <c r="D220" s="25" t="s">
        <v>199</v>
      </c>
      <c r="E220" s="25"/>
      <c r="F220" s="72">
        <f>F221</f>
        <v>20000</v>
      </c>
      <c r="G220" s="72">
        <f aca="true" t="shared" si="26" ref="G220:H223">G221</f>
        <v>90000</v>
      </c>
      <c r="H220" s="67">
        <f t="shared" si="26"/>
        <v>90000</v>
      </c>
    </row>
    <row r="221" spans="1:8" ht="85.5" customHeight="1">
      <c r="A221" s="35" t="s">
        <v>200</v>
      </c>
      <c r="B221" s="25" t="s">
        <v>39</v>
      </c>
      <c r="C221" s="25">
        <v>12</v>
      </c>
      <c r="D221" s="25" t="s">
        <v>201</v>
      </c>
      <c r="E221" s="25"/>
      <c r="F221" s="72">
        <f>F222</f>
        <v>20000</v>
      </c>
      <c r="G221" s="72">
        <f t="shared" si="26"/>
        <v>90000</v>
      </c>
      <c r="H221" s="67">
        <f t="shared" si="26"/>
        <v>90000</v>
      </c>
    </row>
    <row r="222" spans="1:8" ht="48" customHeight="1">
      <c r="A222" s="35" t="s">
        <v>202</v>
      </c>
      <c r="B222" s="25" t="s">
        <v>39</v>
      </c>
      <c r="C222" s="25">
        <v>12</v>
      </c>
      <c r="D222" s="25" t="s">
        <v>203</v>
      </c>
      <c r="E222" s="25"/>
      <c r="F222" s="72">
        <f>F223</f>
        <v>20000</v>
      </c>
      <c r="G222" s="72">
        <f t="shared" si="26"/>
        <v>90000</v>
      </c>
      <c r="H222" s="67">
        <f t="shared" si="26"/>
        <v>90000</v>
      </c>
    </row>
    <row r="223" spans="1:8" ht="49.5" customHeight="1">
      <c r="A223" s="35" t="s">
        <v>204</v>
      </c>
      <c r="B223" s="25" t="s">
        <v>39</v>
      </c>
      <c r="C223" s="25">
        <v>12</v>
      </c>
      <c r="D223" s="25" t="s">
        <v>205</v>
      </c>
      <c r="E223" s="25"/>
      <c r="F223" s="72">
        <f>F224</f>
        <v>20000</v>
      </c>
      <c r="G223" s="72">
        <f t="shared" si="26"/>
        <v>90000</v>
      </c>
      <c r="H223" s="67">
        <f t="shared" si="26"/>
        <v>90000</v>
      </c>
    </row>
    <row r="224" spans="1:8" ht="30" customHeight="1">
      <c r="A224" s="35" t="s">
        <v>63</v>
      </c>
      <c r="B224" s="25" t="s">
        <v>39</v>
      </c>
      <c r="C224" s="25">
        <v>12</v>
      </c>
      <c r="D224" s="25" t="s">
        <v>205</v>
      </c>
      <c r="E224" s="25" t="s">
        <v>148</v>
      </c>
      <c r="F224" s="72">
        <f>'[1]Прил 6'!G170</f>
        <v>20000</v>
      </c>
      <c r="G224" s="72">
        <f>'[1]Прил 6'!H170</f>
        <v>90000</v>
      </c>
      <c r="H224" s="67">
        <f>'[1]Прил 6'!I170</f>
        <v>90000</v>
      </c>
    </row>
    <row r="225" spans="1:8" ht="18.75" customHeight="1">
      <c r="A225" s="32" t="s">
        <v>206</v>
      </c>
      <c r="B225" s="24" t="s">
        <v>207</v>
      </c>
      <c r="C225" s="24" t="s">
        <v>8</v>
      </c>
      <c r="D225" s="24"/>
      <c r="E225" s="24"/>
      <c r="F225" s="75">
        <f>F226+F232</f>
        <v>36464899.62</v>
      </c>
      <c r="G225" s="75">
        <f>G226+G232</f>
        <v>29481365.36</v>
      </c>
      <c r="H225" s="150">
        <f>H226+H232</f>
        <v>8273056</v>
      </c>
    </row>
    <row r="226" spans="1:8" ht="18.75" customHeight="1">
      <c r="A226" s="32" t="s">
        <v>469</v>
      </c>
      <c r="B226" s="24" t="s">
        <v>207</v>
      </c>
      <c r="C226" s="24" t="s">
        <v>7</v>
      </c>
      <c r="D226" s="24"/>
      <c r="E226" s="24"/>
      <c r="F226" s="75">
        <f aca="true" t="shared" si="27" ref="F226:H228">F227</f>
        <v>614556</v>
      </c>
      <c r="G226" s="75">
        <f t="shared" si="27"/>
        <v>614556</v>
      </c>
      <c r="H226" s="150">
        <f t="shared" si="27"/>
        <v>614556</v>
      </c>
    </row>
    <row r="227" spans="1:8" ht="57" customHeight="1">
      <c r="A227" s="35" t="s">
        <v>404</v>
      </c>
      <c r="B227" s="25" t="s">
        <v>207</v>
      </c>
      <c r="C227" s="25" t="s">
        <v>7</v>
      </c>
      <c r="D227" s="25" t="s">
        <v>405</v>
      </c>
      <c r="E227" s="24"/>
      <c r="F227" s="72">
        <f t="shared" si="27"/>
        <v>614556</v>
      </c>
      <c r="G227" s="72">
        <f t="shared" si="27"/>
        <v>614556</v>
      </c>
      <c r="H227" s="67">
        <f t="shared" si="27"/>
        <v>614556</v>
      </c>
    </row>
    <row r="228" spans="1:8" ht="78.75" customHeight="1">
      <c r="A228" s="44" t="s">
        <v>457</v>
      </c>
      <c r="B228" s="25" t="s">
        <v>207</v>
      </c>
      <c r="C228" s="25" t="s">
        <v>7</v>
      </c>
      <c r="D228" s="25" t="s">
        <v>459</v>
      </c>
      <c r="E228" s="25"/>
      <c r="F228" s="72">
        <f t="shared" si="27"/>
        <v>614556</v>
      </c>
      <c r="G228" s="72">
        <f t="shared" si="27"/>
        <v>614556</v>
      </c>
      <c r="H228" s="67">
        <f t="shared" si="27"/>
        <v>614556</v>
      </c>
    </row>
    <row r="229" spans="1:8" ht="42" customHeight="1">
      <c r="A229" s="35" t="s">
        <v>458</v>
      </c>
      <c r="B229" s="25" t="s">
        <v>207</v>
      </c>
      <c r="C229" s="25" t="s">
        <v>7</v>
      </c>
      <c r="D229" s="25" t="s">
        <v>460</v>
      </c>
      <c r="E229" s="25"/>
      <c r="F229" s="72">
        <f>F231</f>
        <v>614556</v>
      </c>
      <c r="G229" s="72">
        <f>G231</f>
        <v>614556</v>
      </c>
      <c r="H229" s="67">
        <f>H231</f>
        <v>614556</v>
      </c>
    </row>
    <row r="230" spans="1:8" ht="23.25" customHeight="1">
      <c r="A230" s="35" t="s">
        <v>471</v>
      </c>
      <c r="B230" s="25" t="s">
        <v>207</v>
      </c>
      <c r="C230" s="25" t="s">
        <v>7</v>
      </c>
      <c r="D230" s="25" t="s">
        <v>470</v>
      </c>
      <c r="E230" s="25"/>
      <c r="F230" s="72">
        <f>F231</f>
        <v>614556</v>
      </c>
      <c r="G230" s="72">
        <f>G231</f>
        <v>614556</v>
      </c>
      <c r="H230" s="67">
        <f>H231</f>
        <v>614556</v>
      </c>
    </row>
    <row r="231" spans="1:8" ht="42" customHeight="1">
      <c r="A231" s="35" t="s">
        <v>48</v>
      </c>
      <c r="B231" s="25" t="s">
        <v>207</v>
      </c>
      <c r="C231" s="25" t="s">
        <v>7</v>
      </c>
      <c r="D231" s="25" t="s">
        <v>470</v>
      </c>
      <c r="E231" s="25" t="s">
        <v>81</v>
      </c>
      <c r="F231" s="72">
        <f>'[1]Прил 6'!G177</f>
        <v>614556</v>
      </c>
      <c r="G231" s="72">
        <f>'[1]Прил 6'!H177</f>
        <v>614556</v>
      </c>
      <c r="H231" s="67">
        <f>'[1]Прил 6'!I177</f>
        <v>614556</v>
      </c>
    </row>
    <row r="232" spans="1:8" ht="29.25" customHeight="1">
      <c r="A232" s="32" t="s">
        <v>208</v>
      </c>
      <c r="B232" s="24" t="s">
        <v>207</v>
      </c>
      <c r="C232" s="24" t="s">
        <v>10</v>
      </c>
      <c r="D232" s="24"/>
      <c r="E232" s="24"/>
      <c r="F232" s="75">
        <f>F233+F245+F252</f>
        <v>35850343.62</v>
      </c>
      <c r="G232" s="75">
        <f>G233+G245+G252</f>
        <v>28866809.36</v>
      </c>
      <c r="H232" s="150">
        <f>H233+H245+H252</f>
        <v>7658500</v>
      </c>
    </row>
    <row r="233" spans="1:8" ht="49.5" customHeight="1">
      <c r="A233" s="35" t="s">
        <v>209</v>
      </c>
      <c r="B233" s="25" t="s">
        <v>207</v>
      </c>
      <c r="C233" s="25" t="s">
        <v>10</v>
      </c>
      <c r="D233" s="25" t="s">
        <v>210</v>
      </c>
      <c r="E233" s="25"/>
      <c r="F233" s="72">
        <f aca="true" t="shared" si="28" ref="F233:H234">F234</f>
        <v>5555912.88</v>
      </c>
      <c r="G233" s="72">
        <f t="shared" si="28"/>
        <v>2550000</v>
      </c>
      <c r="H233" s="67">
        <f t="shared" si="28"/>
        <v>2550000</v>
      </c>
    </row>
    <row r="234" spans="1:8" ht="58.5" customHeight="1">
      <c r="A234" s="35" t="s">
        <v>211</v>
      </c>
      <c r="B234" s="25" t="s">
        <v>207</v>
      </c>
      <c r="C234" s="25" t="s">
        <v>10</v>
      </c>
      <c r="D234" s="25" t="s">
        <v>212</v>
      </c>
      <c r="E234" s="25"/>
      <c r="F234" s="72">
        <f t="shared" si="28"/>
        <v>5555912.88</v>
      </c>
      <c r="G234" s="72">
        <f t="shared" si="28"/>
        <v>2550000</v>
      </c>
      <c r="H234" s="67">
        <f t="shared" si="28"/>
        <v>2550000</v>
      </c>
    </row>
    <row r="235" spans="1:8" ht="39" customHeight="1">
      <c r="A235" s="35" t="s">
        <v>213</v>
      </c>
      <c r="B235" s="25" t="s">
        <v>207</v>
      </c>
      <c r="C235" s="25" t="s">
        <v>10</v>
      </c>
      <c r="D235" s="25" t="s">
        <v>214</v>
      </c>
      <c r="E235" s="25"/>
      <c r="F235" s="72">
        <f>F236+F238+F240+F242</f>
        <v>5555912.88</v>
      </c>
      <c r="G235" s="72">
        <f>G236+G238+G240</f>
        <v>2550000</v>
      </c>
      <c r="H235" s="67">
        <f>H236+H238+H240</f>
        <v>2550000</v>
      </c>
    </row>
    <row r="236" spans="1:8" ht="39" customHeight="1">
      <c r="A236" s="35" t="s">
        <v>1084</v>
      </c>
      <c r="B236" s="25" t="s">
        <v>207</v>
      </c>
      <c r="C236" s="25" t="s">
        <v>10</v>
      </c>
      <c r="D236" s="25" t="s">
        <v>924</v>
      </c>
      <c r="E236" s="25"/>
      <c r="F236" s="72">
        <f>F237</f>
        <v>1412045</v>
      </c>
      <c r="G236" s="72">
        <f>G237</f>
        <v>0</v>
      </c>
      <c r="H236" s="67">
        <f>H237</f>
        <v>0</v>
      </c>
    </row>
    <row r="237" spans="1:8" ht="39" customHeight="1">
      <c r="A237" s="35" t="s">
        <v>48</v>
      </c>
      <c r="B237" s="25" t="s">
        <v>207</v>
      </c>
      <c r="C237" s="25" t="s">
        <v>10</v>
      </c>
      <c r="D237" s="25" t="s">
        <v>924</v>
      </c>
      <c r="E237" s="25" t="s">
        <v>81</v>
      </c>
      <c r="F237" s="72">
        <f>'[1]Прил 6'!G183</f>
        <v>1412045</v>
      </c>
      <c r="G237" s="72">
        <f>'[1]Прил 6'!H183</f>
        <v>0</v>
      </c>
      <c r="H237" s="67">
        <f>'[1]Прил 6'!I183</f>
        <v>0</v>
      </c>
    </row>
    <row r="238" spans="1:8" ht="63" customHeight="1">
      <c r="A238" s="35" t="s">
        <v>929</v>
      </c>
      <c r="B238" s="25" t="s">
        <v>207</v>
      </c>
      <c r="C238" s="25" t="s">
        <v>10</v>
      </c>
      <c r="D238" s="25" t="s">
        <v>930</v>
      </c>
      <c r="E238" s="25"/>
      <c r="F238" s="72">
        <f>F239</f>
        <v>0</v>
      </c>
      <c r="G238" s="72">
        <f>G239</f>
        <v>2550000</v>
      </c>
      <c r="H238" s="67">
        <f>H239</f>
        <v>2550000</v>
      </c>
    </row>
    <row r="239" spans="1:8" ht="43.5" customHeight="1">
      <c r="A239" s="35" t="s">
        <v>178</v>
      </c>
      <c r="B239" s="25" t="s">
        <v>207</v>
      </c>
      <c r="C239" s="25" t="s">
        <v>10</v>
      </c>
      <c r="D239" s="25" t="s">
        <v>930</v>
      </c>
      <c r="E239" s="25" t="s">
        <v>179</v>
      </c>
      <c r="F239" s="72">
        <f>'[1]Прил 6'!G185</f>
        <v>0</v>
      </c>
      <c r="G239" s="72">
        <f>'[1]Прил 6'!H185</f>
        <v>2550000</v>
      </c>
      <c r="H239" s="67">
        <f>'[1]Прил 6'!I185</f>
        <v>2550000</v>
      </c>
    </row>
    <row r="240" spans="1:8" ht="43.5" customHeight="1">
      <c r="A240" s="35" t="s">
        <v>450</v>
      </c>
      <c r="B240" s="25" t="s">
        <v>207</v>
      </c>
      <c r="C240" s="25" t="s">
        <v>10</v>
      </c>
      <c r="D240" s="25" t="s">
        <v>925</v>
      </c>
      <c r="E240" s="25"/>
      <c r="F240" s="72">
        <f>F241</f>
        <v>894002.88</v>
      </c>
      <c r="G240" s="72">
        <f>G241</f>
        <v>0</v>
      </c>
      <c r="H240" s="67">
        <f>H241</f>
        <v>0</v>
      </c>
    </row>
    <row r="241" spans="1:8" ht="43.5" customHeight="1">
      <c r="A241" s="35" t="s">
        <v>48</v>
      </c>
      <c r="B241" s="25" t="s">
        <v>207</v>
      </c>
      <c r="C241" s="25" t="s">
        <v>10</v>
      </c>
      <c r="D241" s="25" t="s">
        <v>925</v>
      </c>
      <c r="E241" s="25" t="s">
        <v>81</v>
      </c>
      <c r="F241" s="72">
        <f>'[1]Прил 6'!G187</f>
        <v>894002.88</v>
      </c>
      <c r="G241" s="72">
        <f>'[1]Прил 6'!H187</f>
        <v>0</v>
      </c>
      <c r="H241" s="67">
        <f>'[1]Прил 6'!I187</f>
        <v>0</v>
      </c>
    </row>
    <row r="242" spans="1:8" ht="43.5" customHeight="1">
      <c r="A242" s="35" t="s">
        <v>940</v>
      </c>
      <c r="B242" s="25" t="s">
        <v>207</v>
      </c>
      <c r="C242" s="25" t="s">
        <v>10</v>
      </c>
      <c r="D242" s="25" t="s">
        <v>941</v>
      </c>
      <c r="E242" s="25"/>
      <c r="F242" s="72">
        <f>F243+F244</f>
        <v>3249865</v>
      </c>
      <c r="G242" s="72">
        <f>G244</f>
        <v>0</v>
      </c>
      <c r="H242" s="67">
        <f>H244</f>
        <v>0</v>
      </c>
    </row>
    <row r="243" spans="1:8" ht="43.5" customHeight="1">
      <c r="A243" s="35" t="s">
        <v>48</v>
      </c>
      <c r="B243" s="25" t="s">
        <v>207</v>
      </c>
      <c r="C243" s="25" t="s">
        <v>10</v>
      </c>
      <c r="D243" s="25" t="s">
        <v>941</v>
      </c>
      <c r="E243" s="25" t="s">
        <v>81</v>
      </c>
      <c r="F243" s="72">
        <f>'[1]Прил 6'!G189</f>
        <v>1500000</v>
      </c>
      <c r="G243" s="72">
        <f>'[1]Прил 6'!H189</f>
        <v>0</v>
      </c>
      <c r="H243" s="67">
        <f>'[1]Прил 6'!I189</f>
        <v>0</v>
      </c>
    </row>
    <row r="244" spans="1:8" ht="43.5" customHeight="1">
      <c r="A244" s="35" t="s">
        <v>178</v>
      </c>
      <c r="B244" s="25" t="s">
        <v>207</v>
      </c>
      <c r="C244" s="25" t="s">
        <v>10</v>
      </c>
      <c r="D244" s="25" t="s">
        <v>941</v>
      </c>
      <c r="E244" s="25" t="s">
        <v>179</v>
      </c>
      <c r="F244" s="72">
        <f>'[1]Прил 6'!G190</f>
        <v>1749865</v>
      </c>
      <c r="G244" s="72">
        <f>'[1]Прил 6'!H190</f>
        <v>0</v>
      </c>
      <c r="H244" s="67">
        <f>'[1]Прил 6'!I190</f>
        <v>0</v>
      </c>
    </row>
    <row r="245" spans="1:8" ht="56.25">
      <c r="A245" s="35" t="s">
        <v>404</v>
      </c>
      <c r="B245" s="25" t="s">
        <v>207</v>
      </c>
      <c r="C245" s="25" t="s">
        <v>10</v>
      </c>
      <c r="D245" s="25" t="s">
        <v>405</v>
      </c>
      <c r="E245" s="25"/>
      <c r="F245" s="72">
        <f>F246</f>
        <v>13458588</v>
      </c>
      <c r="G245" s="72">
        <f aca="true" t="shared" si="29" ref="F245:H246">G246</f>
        <v>15836859.7</v>
      </c>
      <c r="H245" s="67">
        <f t="shared" si="29"/>
        <v>1000000</v>
      </c>
    </row>
    <row r="246" spans="1:8" ht="96" customHeight="1">
      <c r="A246" s="44" t="s">
        <v>423</v>
      </c>
      <c r="B246" s="25" t="s">
        <v>207</v>
      </c>
      <c r="C246" s="25" t="s">
        <v>10</v>
      </c>
      <c r="D246" s="25" t="s">
        <v>424</v>
      </c>
      <c r="E246" s="25"/>
      <c r="F246" s="72">
        <f t="shared" si="29"/>
        <v>13458588</v>
      </c>
      <c r="G246" s="72">
        <f t="shared" si="29"/>
        <v>15836859.7</v>
      </c>
      <c r="H246" s="67">
        <f t="shared" si="29"/>
        <v>1000000</v>
      </c>
    </row>
    <row r="247" spans="1:8" ht="39" customHeight="1">
      <c r="A247" s="35" t="s">
        <v>425</v>
      </c>
      <c r="B247" s="25" t="s">
        <v>207</v>
      </c>
      <c r="C247" s="25" t="s">
        <v>10</v>
      </c>
      <c r="D247" s="25" t="s">
        <v>426</v>
      </c>
      <c r="E247" s="25"/>
      <c r="F247" s="72">
        <f>F248+F250</f>
        <v>13458588</v>
      </c>
      <c r="G247" s="72">
        <f>G250</f>
        <v>15836859.7</v>
      </c>
      <c r="H247" s="67">
        <f>H250</f>
        <v>1000000</v>
      </c>
    </row>
    <row r="248" spans="1:8" ht="39" customHeight="1">
      <c r="A248" s="35" t="s">
        <v>1101</v>
      </c>
      <c r="B248" s="25" t="s">
        <v>207</v>
      </c>
      <c r="C248" s="25" t="s">
        <v>10</v>
      </c>
      <c r="D248" s="25" t="s">
        <v>1102</v>
      </c>
      <c r="E248" s="25"/>
      <c r="F248" s="72">
        <f>F249</f>
        <v>12720179</v>
      </c>
      <c r="G248" s="72">
        <f>G249</f>
        <v>0</v>
      </c>
      <c r="H248" s="67">
        <f>H249</f>
        <v>0</v>
      </c>
    </row>
    <row r="249" spans="1:8" ht="39" customHeight="1">
      <c r="A249" s="35" t="s">
        <v>178</v>
      </c>
      <c r="B249" s="25" t="s">
        <v>207</v>
      </c>
      <c r="C249" s="25" t="s">
        <v>10</v>
      </c>
      <c r="D249" s="25" t="s">
        <v>1102</v>
      </c>
      <c r="E249" s="25" t="s">
        <v>179</v>
      </c>
      <c r="F249" s="72">
        <f>'[1]Прил 6'!G195</f>
        <v>12720179</v>
      </c>
      <c r="G249" s="72">
        <v>0</v>
      </c>
      <c r="H249" s="67">
        <v>0</v>
      </c>
    </row>
    <row r="250" spans="1:8" ht="39.75" customHeight="1">
      <c r="A250" s="35" t="s">
        <v>422</v>
      </c>
      <c r="B250" s="25" t="s">
        <v>207</v>
      </c>
      <c r="C250" s="25" t="s">
        <v>10</v>
      </c>
      <c r="D250" s="25" t="s">
        <v>427</v>
      </c>
      <c r="E250" s="25"/>
      <c r="F250" s="72">
        <f>F251</f>
        <v>738409</v>
      </c>
      <c r="G250" s="72">
        <f>G251</f>
        <v>15836859.7</v>
      </c>
      <c r="H250" s="67">
        <f>H251</f>
        <v>1000000</v>
      </c>
    </row>
    <row r="251" spans="1:8" ht="43.5" customHeight="1">
      <c r="A251" s="35" t="s">
        <v>178</v>
      </c>
      <c r="B251" s="25" t="s">
        <v>207</v>
      </c>
      <c r="C251" s="25" t="s">
        <v>10</v>
      </c>
      <c r="D251" s="25" t="s">
        <v>427</v>
      </c>
      <c r="E251" s="25" t="s">
        <v>179</v>
      </c>
      <c r="F251" s="72">
        <f>'[1]Прил 6'!G197</f>
        <v>738409</v>
      </c>
      <c r="G251" s="72">
        <f>'[1]Прил 6'!H197</f>
        <v>15836859.7</v>
      </c>
      <c r="H251" s="67">
        <f>'[1]Прил 6'!I197</f>
        <v>1000000</v>
      </c>
    </row>
    <row r="252" spans="1:8" ht="46.5" customHeight="1">
      <c r="A252" s="35" t="s">
        <v>191</v>
      </c>
      <c r="B252" s="25" t="s">
        <v>207</v>
      </c>
      <c r="C252" s="25" t="s">
        <v>10</v>
      </c>
      <c r="D252" s="25" t="s">
        <v>192</v>
      </c>
      <c r="E252" s="25"/>
      <c r="F252" s="72">
        <f aca="true" t="shared" si="30" ref="F252:H253">F253</f>
        <v>16835842.74</v>
      </c>
      <c r="G252" s="72">
        <f t="shared" si="30"/>
        <v>10479949.66</v>
      </c>
      <c r="H252" s="67">
        <f t="shared" si="30"/>
        <v>4108500</v>
      </c>
    </row>
    <row r="253" spans="1:8" ht="61.5" customHeight="1">
      <c r="A253" s="35" t="s">
        <v>193</v>
      </c>
      <c r="B253" s="25" t="s">
        <v>207</v>
      </c>
      <c r="C253" s="25" t="s">
        <v>10</v>
      </c>
      <c r="D253" s="25" t="s">
        <v>194</v>
      </c>
      <c r="E253" s="25"/>
      <c r="F253" s="72">
        <f>F254</f>
        <v>16835842.74</v>
      </c>
      <c r="G253" s="72">
        <f t="shared" si="30"/>
        <v>10479949.66</v>
      </c>
      <c r="H253" s="67">
        <f t="shared" si="30"/>
        <v>4108500</v>
      </c>
    </row>
    <row r="254" spans="1:8" ht="39.75" customHeight="1">
      <c r="A254" s="35" t="s">
        <v>195</v>
      </c>
      <c r="B254" s="25" t="s">
        <v>207</v>
      </c>
      <c r="C254" s="25" t="s">
        <v>10</v>
      </c>
      <c r="D254" s="25" t="s">
        <v>196</v>
      </c>
      <c r="E254" s="25"/>
      <c r="F254" s="72">
        <f>F255+F257+F259+F261</f>
        <v>16835842.74</v>
      </c>
      <c r="G254" s="72">
        <f>G255+G257+G259+G261</f>
        <v>10479949.66</v>
      </c>
      <c r="H254" s="67">
        <f>H255+H257+H259+H261</f>
        <v>4108500</v>
      </c>
    </row>
    <row r="255" spans="1:8" ht="38.25" customHeight="1">
      <c r="A255" s="35" t="s">
        <v>124</v>
      </c>
      <c r="B255" s="25" t="s">
        <v>207</v>
      </c>
      <c r="C255" s="25" t="s">
        <v>10</v>
      </c>
      <c r="D255" s="25" t="s">
        <v>928</v>
      </c>
      <c r="E255" s="25"/>
      <c r="F255" s="72">
        <f>F256</f>
        <v>446965.53</v>
      </c>
      <c r="G255" s="72">
        <f>G256</f>
        <v>140000</v>
      </c>
      <c r="H255" s="67">
        <f>H256</f>
        <v>140000</v>
      </c>
    </row>
    <row r="256" spans="1:8" ht="45.75" customHeight="1">
      <c r="A256" s="35" t="s">
        <v>48</v>
      </c>
      <c r="B256" s="25" t="s">
        <v>207</v>
      </c>
      <c r="C256" s="25" t="s">
        <v>10</v>
      </c>
      <c r="D256" s="25" t="s">
        <v>928</v>
      </c>
      <c r="E256" s="25" t="s">
        <v>179</v>
      </c>
      <c r="F256" s="72">
        <f>'[1]Прил 6'!G202</f>
        <v>446965.53</v>
      </c>
      <c r="G256" s="72">
        <f>'[1]Прил 6'!H202</f>
        <v>140000</v>
      </c>
      <c r="H256" s="67">
        <f>'[1]Прил 6'!I202</f>
        <v>140000</v>
      </c>
    </row>
    <row r="257" spans="1:8" ht="45.75" customHeight="1">
      <c r="A257" s="35" t="s">
        <v>942</v>
      </c>
      <c r="B257" s="25" t="s">
        <v>207</v>
      </c>
      <c r="C257" s="25" t="s">
        <v>10</v>
      </c>
      <c r="D257" s="25" t="s">
        <v>943</v>
      </c>
      <c r="E257" s="25"/>
      <c r="F257" s="72">
        <f>F258</f>
        <v>144980</v>
      </c>
      <c r="G257" s="72">
        <f>G258</f>
        <v>0</v>
      </c>
      <c r="H257" s="67">
        <f>H258</f>
        <v>0</v>
      </c>
    </row>
    <row r="258" spans="1:8" ht="45.75" customHeight="1">
      <c r="A258" s="35" t="s">
        <v>178</v>
      </c>
      <c r="B258" s="25" t="s">
        <v>207</v>
      </c>
      <c r="C258" s="25" t="s">
        <v>10</v>
      </c>
      <c r="D258" s="25" t="s">
        <v>943</v>
      </c>
      <c r="E258" s="25" t="s">
        <v>179</v>
      </c>
      <c r="F258" s="72">
        <f>'[1]Прил 6'!G204</f>
        <v>144980</v>
      </c>
      <c r="G258" s="72">
        <f>'[1]Прил 6'!H204</f>
        <v>0</v>
      </c>
      <c r="H258" s="67">
        <f>'[1]Прил 6'!I204</f>
        <v>0</v>
      </c>
    </row>
    <row r="259" spans="1:8" ht="45.75" customHeight="1">
      <c r="A259" s="35" t="s">
        <v>1103</v>
      </c>
      <c r="B259" s="25" t="s">
        <v>207</v>
      </c>
      <c r="C259" s="25" t="s">
        <v>10</v>
      </c>
      <c r="D259" s="27" t="s">
        <v>1104</v>
      </c>
      <c r="E259" s="25"/>
      <c r="F259" s="72">
        <f>F260</f>
        <v>14264589</v>
      </c>
      <c r="G259" s="72">
        <f>G260</f>
        <v>0</v>
      </c>
      <c r="H259" s="67">
        <f>H260</f>
        <v>0</v>
      </c>
    </row>
    <row r="260" spans="1:8" ht="45.75" customHeight="1">
      <c r="A260" s="35" t="s">
        <v>178</v>
      </c>
      <c r="B260" s="25" t="s">
        <v>207</v>
      </c>
      <c r="C260" s="25" t="s">
        <v>10</v>
      </c>
      <c r="D260" s="27" t="s">
        <v>1104</v>
      </c>
      <c r="E260" s="25" t="s">
        <v>179</v>
      </c>
      <c r="F260" s="72">
        <f>'[1]Прил 6'!G206</f>
        <v>14264589</v>
      </c>
      <c r="G260" s="72">
        <v>0</v>
      </c>
      <c r="H260" s="67">
        <v>0</v>
      </c>
    </row>
    <row r="261" spans="1:8" ht="42" customHeight="1">
      <c r="A261" s="35" t="s">
        <v>927</v>
      </c>
      <c r="B261" s="25" t="s">
        <v>207</v>
      </c>
      <c r="C261" s="25" t="s">
        <v>10</v>
      </c>
      <c r="D261" s="27" t="s">
        <v>926</v>
      </c>
      <c r="E261" s="25"/>
      <c r="F261" s="72">
        <f>F262</f>
        <v>1979308.21</v>
      </c>
      <c r="G261" s="72">
        <f>G262</f>
        <v>10339949.66</v>
      </c>
      <c r="H261" s="67">
        <f>H262</f>
        <v>3968500</v>
      </c>
    </row>
    <row r="262" spans="1:8" ht="37.5" customHeight="1">
      <c r="A262" s="35" t="s">
        <v>178</v>
      </c>
      <c r="B262" s="25" t="s">
        <v>207</v>
      </c>
      <c r="C262" s="25" t="s">
        <v>10</v>
      </c>
      <c r="D262" s="27" t="s">
        <v>926</v>
      </c>
      <c r="E262" s="25" t="s">
        <v>179</v>
      </c>
      <c r="F262" s="72">
        <f>'[1]Прил 6'!G208</f>
        <v>1979308.21</v>
      </c>
      <c r="G262" s="72">
        <f>'[1]Прил 6'!H208</f>
        <v>10339949.66</v>
      </c>
      <c r="H262" s="67">
        <f>'[1]Прил 6'!I208</f>
        <v>3968500</v>
      </c>
    </row>
    <row r="263" spans="1:8" ht="17.25" customHeight="1">
      <c r="A263" s="32" t="s">
        <v>215</v>
      </c>
      <c r="B263" s="24" t="s">
        <v>216</v>
      </c>
      <c r="C263" s="24" t="s">
        <v>8</v>
      </c>
      <c r="D263" s="24"/>
      <c r="E263" s="24"/>
      <c r="F263" s="75">
        <f>F264+F290+F351+F367+F380</f>
        <v>573992195.62</v>
      </c>
      <c r="G263" s="75">
        <f>G264+G290+G351+G367+G380</f>
        <v>428204925.82</v>
      </c>
      <c r="H263" s="150">
        <f>H264+H290+H351+H367+H380</f>
        <v>429085127.82</v>
      </c>
    </row>
    <row r="264" spans="1:8" ht="19.5" customHeight="1">
      <c r="A264" s="32" t="s">
        <v>217</v>
      </c>
      <c r="B264" s="24" t="s">
        <v>216</v>
      </c>
      <c r="C264" s="24" t="s">
        <v>7</v>
      </c>
      <c r="D264" s="24"/>
      <c r="E264" s="24"/>
      <c r="F264" s="75">
        <f>F265+F285</f>
        <v>109792066.96000001</v>
      </c>
      <c r="G264" s="75">
        <f>G265+G285</f>
        <v>75199535.93</v>
      </c>
      <c r="H264" s="150">
        <f>H265+H285</f>
        <v>76199535.93</v>
      </c>
    </row>
    <row r="265" spans="1:8" ht="42.75" customHeight="1">
      <c r="A265" s="35" t="s">
        <v>218</v>
      </c>
      <c r="B265" s="25" t="s">
        <v>216</v>
      </c>
      <c r="C265" s="25" t="s">
        <v>7</v>
      </c>
      <c r="D265" s="25" t="s">
        <v>219</v>
      </c>
      <c r="E265" s="25"/>
      <c r="F265" s="72">
        <f>F266</f>
        <v>109792066.96000001</v>
      </c>
      <c r="G265" s="72">
        <f>G266</f>
        <v>68199535.93</v>
      </c>
      <c r="H265" s="67">
        <f>H266</f>
        <v>68199535.93</v>
      </c>
    </row>
    <row r="266" spans="1:8" ht="62.25" customHeight="1">
      <c r="A266" s="35" t="s">
        <v>220</v>
      </c>
      <c r="B266" s="25" t="s">
        <v>216</v>
      </c>
      <c r="C266" s="25" t="s">
        <v>7</v>
      </c>
      <c r="D266" s="25" t="s">
        <v>221</v>
      </c>
      <c r="E266" s="25"/>
      <c r="F266" s="72">
        <f>F267+F270+F275+F282</f>
        <v>109792066.96000001</v>
      </c>
      <c r="G266" s="72">
        <f>G267+G270+G275+G282</f>
        <v>68199535.93</v>
      </c>
      <c r="H266" s="67">
        <f>H267+H270+H275+H282</f>
        <v>68199535.93</v>
      </c>
    </row>
    <row r="267" spans="1:8" ht="36.75" customHeight="1">
      <c r="A267" s="37" t="s">
        <v>222</v>
      </c>
      <c r="B267" s="25" t="s">
        <v>216</v>
      </c>
      <c r="C267" s="25" t="s">
        <v>7</v>
      </c>
      <c r="D267" s="25" t="s">
        <v>223</v>
      </c>
      <c r="E267" s="25"/>
      <c r="F267" s="72">
        <f aca="true" t="shared" si="31" ref="F267:H268">F268</f>
        <v>44630198</v>
      </c>
      <c r="G267" s="72">
        <f t="shared" si="31"/>
        <v>38445525</v>
      </c>
      <c r="H267" s="67">
        <f t="shared" si="31"/>
        <v>38445525</v>
      </c>
    </row>
    <row r="268" spans="1:8" ht="110.25" customHeight="1">
      <c r="A268" s="35" t="s">
        <v>224</v>
      </c>
      <c r="B268" s="25" t="s">
        <v>216</v>
      </c>
      <c r="C268" s="25" t="s">
        <v>7</v>
      </c>
      <c r="D268" s="25" t="s">
        <v>225</v>
      </c>
      <c r="E268" s="25"/>
      <c r="F268" s="72">
        <f t="shared" si="31"/>
        <v>44630198</v>
      </c>
      <c r="G268" s="72">
        <f t="shared" si="31"/>
        <v>38445525</v>
      </c>
      <c r="H268" s="67">
        <f t="shared" si="31"/>
        <v>38445525</v>
      </c>
    </row>
    <row r="269" spans="1:8" ht="40.5" customHeight="1">
      <c r="A269" s="35" t="s">
        <v>100</v>
      </c>
      <c r="B269" s="25" t="s">
        <v>216</v>
      </c>
      <c r="C269" s="25" t="s">
        <v>7</v>
      </c>
      <c r="D269" s="25" t="s">
        <v>225</v>
      </c>
      <c r="E269" s="25" t="s">
        <v>101</v>
      </c>
      <c r="F269" s="72">
        <f>'[1]Прил 6'!G374</f>
        <v>44630198</v>
      </c>
      <c r="G269" s="72">
        <f>'[1]Прил 6'!H374</f>
        <v>38445525</v>
      </c>
      <c r="H269" s="67">
        <f>'[1]Прил 6'!I374</f>
        <v>38445525</v>
      </c>
    </row>
    <row r="270" spans="1:8" ht="40.5" customHeight="1">
      <c r="A270" s="35" t="s">
        <v>226</v>
      </c>
      <c r="B270" s="25" t="s">
        <v>216</v>
      </c>
      <c r="C270" s="25" t="s">
        <v>7</v>
      </c>
      <c r="D270" s="25" t="s">
        <v>227</v>
      </c>
      <c r="E270" s="25"/>
      <c r="F270" s="72">
        <f>F271+F273</f>
        <v>292636</v>
      </c>
      <c r="G270" s="72">
        <f>G271+G273</f>
        <v>252817</v>
      </c>
      <c r="H270" s="67">
        <f>H271+H273</f>
        <v>252817</v>
      </c>
    </row>
    <row r="271" spans="1:8" ht="40.5" customHeight="1">
      <c r="A271" s="35" t="s">
        <v>1105</v>
      </c>
      <c r="B271" s="25" t="s">
        <v>216</v>
      </c>
      <c r="C271" s="25" t="s">
        <v>7</v>
      </c>
      <c r="D271" s="25" t="s">
        <v>1106</v>
      </c>
      <c r="E271" s="25"/>
      <c r="F271" s="72">
        <f>F272</f>
        <v>42636</v>
      </c>
      <c r="G271" s="72">
        <f>G272</f>
        <v>0</v>
      </c>
      <c r="H271" s="67">
        <f>H272</f>
        <v>0</v>
      </c>
    </row>
    <row r="272" spans="1:8" ht="40.5" customHeight="1">
      <c r="A272" s="35" t="s">
        <v>100</v>
      </c>
      <c r="B272" s="25" t="s">
        <v>216</v>
      </c>
      <c r="C272" s="25" t="s">
        <v>7</v>
      </c>
      <c r="D272" s="25" t="s">
        <v>1106</v>
      </c>
      <c r="E272" s="25" t="s">
        <v>101</v>
      </c>
      <c r="F272" s="72">
        <f>'[1]Прил 6'!G377</f>
        <v>42636</v>
      </c>
      <c r="G272" s="72">
        <v>0</v>
      </c>
      <c r="H272" s="67">
        <v>0</v>
      </c>
    </row>
    <row r="273" spans="1:8" ht="40.5" customHeight="1">
      <c r="A273" s="35" t="s">
        <v>455</v>
      </c>
      <c r="B273" s="25" t="s">
        <v>216</v>
      </c>
      <c r="C273" s="25" t="s">
        <v>7</v>
      </c>
      <c r="D273" s="25" t="s">
        <v>228</v>
      </c>
      <c r="E273" s="25"/>
      <c r="F273" s="72">
        <f>F274</f>
        <v>250000</v>
      </c>
      <c r="G273" s="72">
        <f>G274</f>
        <v>252817</v>
      </c>
      <c r="H273" s="67">
        <f>H274</f>
        <v>252817</v>
      </c>
    </row>
    <row r="274" spans="1:8" ht="40.5" customHeight="1">
      <c r="A274" s="35" t="s">
        <v>100</v>
      </c>
      <c r="B274" s="25" t="s">
        <v>216</v>
      </c>
      <c r="C274" s="25" t="s">
        <v>7</v>
      </c>
      <c r="D274" s="25" t="s">
        <v>228</v>
      </c>
      <c r="E274" s="25" t="s">
        <v>101</v>
      </c>
      <c r="F274" s="72">
        <f>'[1]Прил 6'!G379</f>
        <v>250000</v>
      </c>
      <c r="G274" s="72">
        <f>'[1]Прил 6'!H379</f>
        <v>252817</v>
      </c>
      <c r="H274" s="67">
        <f>'[1]Прил 6'!I379</f>
        <v>252817</v>
      </c>
    </row>
    <row r="275" spans="1:8" ht="40.5" customHeight="1">
      <c r="A275" s="35" t="s">
        <v>229</v>
      </c>
      <c r="B275" s="25" t="s">
        <v>216</v>
      </c>
      <c r="C275" s="25" t="s">
        <v>7</v>
      </c>
      <c r="D275" s="25" t="s">
        <v>230</v>
      </c>
      <c r="E275" s="25"/>
      <c r="F275" s="72">
        <f>F276+F278+F280</f>
        <v>35176740.96</v>
      </c>
      <c r="G275" s="72">
        <f>G276+G278+G280</f>
        <v>29501193.93</v>
      </c>
      <c r="H275" s="67">
        <f>H276+H278+H280</f>
        <v>29501193.93</v>
      </c>
    </row>
    <row r="276" spans="1:8" ht="40.5" customHeight="1">
      <c r="A276" s="35" t="s">
        <v>1107</v>
      </c>
      <c r="B276" s="25" t="s">
        <v>216</v>
      </c>
      <c r="C276" s="25" t="s">
        <v>7</v>
      </c>
      <c r="D276" s="25" t="s">
        <v>1108</v>
      </c>
      <c r="E276" s="25"/>
      <c r="F276" s="72">
        <f>F277</f>
        <v>1422850</v>
      </c>
      <c r="G276" s="72">
        <f>G277</f>
        <v>0</v>
      </c>
      <c r="H276" s="67">
        <f>H277</f>
        <v>0</v>
      </c>
    </row>
    <row r="277" spans="1:8" ht="40.5" customHeight="1">
      <c r="A277" s="35" t="s">
        <v>100</v>
      </c>
      <c r="B277" s="25" t="s">
        <v>216</v>
      </c>
      <c r="C277" s="25" t="s">
        <v>7</v>
      </c>
      <c r="D277" s="25" t="s">
        <v>1108</v>
      </c>
      <c r="E277" s="25" t="s">
        <v>101</v>
      </c>
      <c r="F277" s="72">
        <f>'[1]Прил 6'!G382</f>
        <v>1422850</v>
      </c>
      <c r="G277" s="72">
        <v>0</v>
      </c>
      <c r="H277" s="67">
        <v>0</v>
      </c>
    </row>
    <row r="278" spans="1:8" ht="40.5" customHeight="1">
      <c r="A278" s="35" t="s">
        <v>1107</v>
      </c>
      <c r="B278" s="25" t="s">
        <v>216</v>
      </c>
      <c r="C278" s="25" t="s">
        <v>7</v>
      </c>
      <c r="D278" s="25" t="s">
        <v>1109</v>
      </c>
      <c r="E278" s="25"/>
      <c r="F278" s="72">
        <f>F279</f>
        <v>766150</v>
      </c>
      <c r="G278" s="72">
        <f>G279</f>
        <v>0</v>
      </c>
      <c r="H278" s="67">
        <f>H279</f>
        <v>0</v>
      </c>
    </row>
    <row r="279" spans="1:8" ht="40.5" customHeight="1">
      <c r="A279" s="35" t="s">
        <v>100</v>
      </c>
      <c r="B279" s="25" t="s">
        <v>216</v>
      </c>
      <c r="C279" s="25" t="s">
        <v>7</v>
      </c>
      <c r="D279" s="25" t="s">
        <v>1109</v>
      </c>
      <c r="E279" s="25" t="s">
        <v>101</v>
      </c>
      <c r="F279" s="72">
        <f>'[1]Прил 6'!G384</f>
        <v>766150</v>
      </c>
      <c r="G279" s="72">
        <v>0</v>
      </c>
      <c r="H279" s="67">
        <v>0</v>
      </c>
    </row>
    <row r="280" spans="1:8" ht="40.5" customHeight="1">
      <c r="A280" s="35" t="s">
        <v>146</v>
      </c>
      <c r="B280" s="25" t="s">
        <v>216</v>
      </c>
      <c r="C280" s="25" t="s">
        <v>7</v>
      </c>
      <c r="D280" s="25" t="s">
        <v>231</v>
      </c>
      <c r="E280" s="25"/>
      <c r="F280" s="72">
        <f>F281</f>
        <v>32987740.96</v>
      </c>
      <c r="G280" s="72">
        <f>G281</f>
        <v>29501193.93</v>
      </c>
      <c r="H280" s="67">
        <f>H281</f>
        <v>29501193.93</v>
      </c>
    </row>
    <row r="281" spans="1:8" ht="40.5" customHeight="1">
      <c r="A281" s="35" t="s">
        <v>100</v>
      </c>
      <c r="B281" s="25" t="s">
        <v>216</v>
      </c>
      <c r="C281" s="25" t="s">
        <v>7</v>
      </c>
      <c r="D281" s="25" t="s">
        <v>231</v>
      </c>
      <c r="E281" s="25" t="s">
        <v>101</v>
      </c>
      <c r="F281" s="72">
        <f>'[1]Прил 6'!G386</f>
        <v>32987740.96</v>
      </c>
      <c r="G281" s="72">
        <f>'[1]Прил 6'!H386</f>
        <v>29501193.93</v>
      </c>
      <c r="H281" s="67">
        <f>'[1]Прил 6'!I386</f>
        <v>29501193.93</v>
      </c>
    </row>
    <row r="282" spans="1:8" ht="40.5" customHeight="1">
      <c r="A282" s="35" t="s">
        <v>1110</v>
      </c>
      <c r="B282" s="25" t="s">
        <v>216</v>
      </c>
      <c r="C282" s="25" t="s">
        <v>7</v>
      </c>
      <c r="D282" s="25" t="s">
        <v>1111</v>
      </c>
      <c r="E282" s="25"/>
      <c r="F282" s="72">
        <f aca="true" t="shared" si="32" ref="F282:H283">F283</f>
        <v>29692492</v>
      </c>
      <c r="G282" s="72">
        <f t="shared" si="32"/>
        <v>0</v>
      </c>
      <c r="H282" s="67">
        <f t="shared" si="32"/>
        <v>0</v>
      </c>
    </row>
    <row r="283" spans="1:8" ht="78.75" customHeight="1">
      <c r="A283" s="35" t="s">
        <v>722</v>
      </c>
      <c r="B283" s="25" t="s">
        <v>216</v>
      </c>
      <c r="C283" s="25" t="s">
        <v>7</v>
      </c>
      <c r="D283" s="25" t="s">
        <v>1112</v>
      </c>
      <c r="E283" s="25"/>
      <c r="F283" s="72">
        <f t="shared" si="32"/>
        <v>29692492</v>
      </c>
      <c r="G283" s="72">
        <f t="shared" si="32"/>
        <v>0</v>
      </c>
      <c r="H283" s="67">
        <f t="shared" si="32"/>
        <v>0</v>
      </c>
    </row>
    <row r="284" spans="1:8" ht="40.5" customHeight="1">
      <c r="A284" s="35" t="s">
        <v>178</v>
      </c>
      <c r="B284" s="25" t="s">
        <v>216</v>
      </c>
      <c r="C284" s="25" t="s">
        <v>7</v>
      </c>
      <c r="D284" s="25" t="s">
        <v>1112</v>
      </c>
      <c r="E284" s="25" t="s">
        <v>179</v>
      </c>
      <c r="F284" s="72">
        <f>'[1]Прил 6'!G389</f>
        <v>29692492</v>
      </c>
      <c r="G284" s="72">
        <v>0</v>
      </c>
      <c r="H284" s="67">
        <v>0</v>
      </c>
    </row>
    <row r="285" spans="1:8" ht="40.5" customHeight="1">
      <c r="A285" s="35" t="s">
        <v>232</v>
      </c>
      <c r="B285" s="25" t="s">
        <v>216</v>
      </c>
      <c r="C285" s="25" t="s">
        <v>7</v>
      </c>
      <c r="D285" s="25" t="s">
        <v>233</v>
      </c>
      <c r="E285" s="25"/>
      <c r="F285" s="72">
        <f>F286</f>
        <v>0</v>
      </c>
      <c r="G285" s="72">
        <f aca="true" t="shared" si="33" ref="G285:H288">G286</f>
        <v>7000000</v>
      </c>
      <c r="H285" s="67">
        <f t="shared" si="33"/>
        <v>8000000</v>
      </c>
    </row>
    <row r="286" spans="1:8" ht="40.5" customHeight="1">
      <c r="A286" s="35" t="s">
        <v>234</v>
      </c>
      <c r="B286" s="25" t="s">
        <v>216</v>
      </c>
      <c r="C286" s="25" t="s">
        <v>7</v>
      </c>
      <c r="D286" s="25" t="s">
        <v>235</v>
      </c>
      <c r="E286" s="25"/>
      <c r="F286" s="72">
        <f>F287</f>
        <v>0</v>
      </c>
      <c r="G286" s="72">
        <f t="shared" si="33"/>
        <v>7000000</v>
      </c>
      <c r="H286" s="67">
        <f t="shared" si="33"/>
        <v>8000000</v>
      </c>
    </row>
    <row r="287" spans="1:8" ht="40.5" customHeight="1">
      <c r="A287" s="35" t="s">
        <v>236</v>
      </c>
      <c r="B287" s="25" t="s">
        <v>216</v>
      </c>
      <c r="C287" s="25" t="s">
        <v>7</v>
      </c>
      <c r="D287" s="25" t="s">
        <v>237</v>
      </c>
      <c r="E287" s="25"/>
      <c r="F287" s="72">
        <f>F288</f>
        <v>0</v>
      </c>
      <c r="G287" s="72">
        <f t="shared" si="33"/>
        <v>7000000</v>
      </c>
      <c r="H287" s="67">
        <f t="shared" si="33"/>
        <v>8000000</v>
      </c>
    </row>
    <row r="288" spans="1:8" ht="40.5" customHeight="1">
      <c r="A288" s="35" t="s">
        <v>238</v>
      </c>
      <c r="B288" s="25" t="s">
        <v>216</v>
      </c>
      <c r="C288" s="25" t="s">
        <v>7</v>
      </c>
      <c r="D288" s="25" t="s">
        <v>239</v>
      </c>
      <c r="E288" s="25"/>
      <c r="F288" s="72">
        <f>F289</f>
        <v>0</v>
      </c>
      <c r="G288" s="72">
        <f t="shared" si="33"/>
        <v>7000000</v>
      </c>
      <c r="H288" s="67">
        <f t="shared" si="33"/>
        <v>8000000</v>
      </c>
    </row>
    <row r="289" spans="1:8" ht="40.5" customHeight="1">
      <c r="A289" s="35" t="s">
        <v>178</v>
      </c>
      <c r="B289" s="25" t="s">
        <v>216</v>
      </c>
      <c r="C289" s="25" t="s">
        <v>7</v>
      </c>
      <c r="D289" s="25" t="s">
        <v>239</v>
      </c>
      <c r="E289" s="25" t="s">
        <v>179</v>
      </c>
      <c r="F289" s="72">
        <f>'[1]Прил 6'!G394</f>
        <v>0</v>
      </c>
      <c r="G289" s="72">
        <f>'[1]Прил 6'!H394</f>
        <v>7000000</v>
      </c>
      <c r="H289" s="67">
        <f>'[1]Прил 6'!I394</f>
        <v>8000000</v>
      </c>
    </row>
    <row r="290" spans="1:8" ht="18.75">
      <c r="A290" s="32" t="s">
        <v>240</v>
      </c>
      <c r="B290" s="24" t="s">
        <v>216</v>
      </c>
      <c r="C290" s="24" t="s">
        <v>10</v>
      </c>
      <c r="D290" s="24"/>
      <c r="E290" s="24"/>
      <c r="F290" s="75">
        <f>F291+F332+F341+F346</f>
        <v>427024084.56</v>
      </c>
      <c r="G290" s="75">
        <f>G291+G332+G341+G346</f>
        <v>319084788.89</v>
      </c>
      <c r="H290" s="150">
        <f>H291+H332+H341+H346</f>
        <v>319084788.89</v>
      </c>
    </row>
    <row r="291" spans="1:8" ht="37.5">
      <c r="A291" s="35" t="s">
        <v>218</v>
      </c>
      <c r="B291" s="25" t="s">
        <v>216</v>
      </c>
      <c r="C291" s="25" t="s">
        <v>10</v>
      </c>
      <c r="D291" s="25" t="s">
        <v>219</v>
      </c>
      <c r="E291" s="25"/>
      <c r="F291" s="72">
        <f>F292</f>
        <v>422620972.43</v>
      </c>
      <c r="G291" s="72">
        <f>G292</f>
        <v>318877082.89</v>
      </c>
      <c r="H291" s="67">
        <f>H292</f>
        <v>318877082.89</v>
      </c>
    </row>
    <row r="292" spans="1:8" ht="59.25" customHeight="1">
      <c r="A292" s="35" t="s">
        <v>220</v>
      </c>
      <c r="B292" s="25" t="s">
        <v>216</v>
      </c>
      <c r="C292" s="25" t="s">
        <v>10</v>
      </c>
      <c r="D292" s="25" t="s">
        <v>221</v>
      </c>
      <c r="E292" s="25"/>
      <c r="F292" s="72">
        <f>F293+F296+F303+F326+F329</f>
        <v>422620972.43</v>
      </c>
      <c r="G292" s="72">
        <f>G293+G296+G303+G326</f>
        <v>318877082.89</v>
      </c>
      <c r="H292" s="67">
        <f>H293+H296+H303+H326</f>
        <v>318877082.89</v>
      </c>
    </row>
    <row r="293" spans="1:8" ht="21.75" customHeight="1">
      <c r="A293" s="37" t="s">
        <v>241</v>
      </c>
      <c r="B293" s="25" t="s">
        <v>216</v>
      </c>
      <c r="C293" s="25" t="s">
        <v>10</v>
      </c>
      <c r="D293" s="25" t="s">
        <v>242</v>
      </c>
      <c r="E293" s="25"/>
      <c r="F293" s="72">
        <f aca="true" t="shared" si="34" ref="F293:H294">F294</f>
        <v>358817366</v>
      </c>
      <c r="G293" s="72">
        <f t="shared" si="34"/>
        <v>276990288</v>
      </c>
      <c r="H293" s="67">
        <f t="shared" si="34"/>
        <v>276990288</v>
      </c>
    </row>
    <row r="294" spans="1:8" ht="115.5" customHeight="1">
      <c r="A294" s="39" t="s">
        <v>243</v>
      </c>
      <c r="B294" s="25" t="s">
        <v>216</v>
      </c>
      <c r="C294" s="25" t="s">
        <v>10</v>
      </c>
      <c r="D294" s="25" t="s">
        <v>244</v>
      </c>
      <c r="E294" s="25"/>
      <c r="F294" s="72">
        <f t="shared" si="34"/>
        <v>358817366</v>
      </c>
      <c r="G294" s="72">
        <f t="shared" si="34"/>
        <v>276990288</v>
      </c>
      <c r="H294" s="67">
        <f t="shared" si="34"/>
        <v>276990288</v>
      </c>
    </row>
    <row r="295" spans="1:8" ht="39" customHeight="1">
      <c r="A295" s="35" t="s">
        <v>100</v>
      </c>
      <c r="B295" s="25" t="s">
        <v>216</v>
      </c>
      <c r="C295" s="25" t="s">
        <v>10</v>
      </c>
      <c r="D295" s="25" t="s">
        <v>244</v>
      </c>
      <c r="E295" s="25" t="s">
        <v>101</v>
      </c>
      <c r="F295" s="72">
        <f>'[1]Прил 6'!G400</f>
        <v>358817366</v>
      </c>
      <c r="G295" s="72">
        <f>'[1]Прил 6'!H400</f>
        <v>276990288</v>
      </c>
      <c r="H295" s="67">
        <f>'[1]Прил 6'!I400</f>
        <v>276990288</v>
      </c>
    </row>
    <row r="296" spans="1:8" ht="39" customHeight="1">
      <c r="A296" s="35" t="s">
        <v>226</v>
      </c>
      <c r="B296" s="25" t="s">
        <v>216</v>
      </c>
      <c r="C296" s="25" t="s">
        <v>10</v>
      </c>
      <c r="D296" s="25" t="s">
        <v>227</v>
      </c>
      <c r="E296" s="25"/>
      <c r="F296" s="72">
        <f>F297+F299+F301</f>
        <v>4744271.74</v>
      </c>
      <c r="G296" s="72">
        <f>G297+G299</f>
        <v>4169696</v>
      </c>
      <c r="H296" s="67">
        <f>H297+H299</f>
        <v>4169696</v>
      </c>
    </row>
    <row r="297" spans="1:8" ht="39" customHeight="1">
      <c r="A297" s="35" t="s">
        <v>1105</v>
      </c>
      <c r="B297" s="25" t="s">
        <v>216</v>
      </c>
      <c r="C297" s="25" t="s">
        <v>10</v>
      </c>
      <c r="D297" s="25" t="s">
        <v>1106</v>
      </c>
      <c r="E297" s="25"/>
      <c r="F297" s="72">
        <f>F298</f>
        <v>456357</v>
      </c>
      <c r="G297" s="72">
        <f>G298</f>
        <v>0</v>
      </c>
      <c r="H297" s="67">
        <f>H298</f>
        <v>0</v>
      </c>
    </row>
    <row r="298" spans="1:8" ht="39" customHeight="1">
      <c r="A298" s="35" t="s">
        <v>100</v>
      </c>
      <c r="B298" s="25" t="s">
        <v>216</v>
      </c>
      <c r="C298" s="25" t="s">
        <v>10</v>
      </c>
      <c r="D298" s="25" t="s">
        <v>1106</v>
      </c>
      <c r="E298" s="25" t="s">
        <v>101</v>
      </c>
      <c r="F298" s="72">
        <f>'[1]Прил 6'!G403</f>
        <v>456357</v>
      </c>
      <c r="G298" s="72">
        <v>0</v>
      </c>
      <c r="H298" s="67">
        <v>0</v>
      </c>
    </row>
    <row r="299" spans="1:8" ht="40.5" customHeight="1">
      <c r="A299" s="35" t="s">
        <v>455</v>
      </c>
      <c r="B299" s="25" t="s">
        <v>216</v>
      </c>
      <c r="C299" s="25" t="s">
        <v>10</v>
      </c>
      <c r="D299" s="25" t="s">
        <v>228</v>
      </c>
      <c r="E299" s="25"/>
      <c r="F299" s="72">
        <f>F300</f>
        <v>3138928.7</v>
      </c>
      <c r="G299" s="72">
        <f>G300</f>
        <v>4169696</v>
      </c>
      <c r="H299" s="67">
        <f>H300</f>
        <v>4169696</v>
      </c>
    </row>
    <row r="300" spans="1:8" ht="48.75" customHeight="1">
      <c r="A300" s="35" t="s">
        <v>100</v>
      </c>
      <c r="B300" s="25" t="s">
        <v>216</v>
      </c>
      <c r="C300" s="25" t="s">
        <v>10</v>
      </c>
      <c r="D300" s="25" t="s">
        <v>228</v>
      </c>
      <c r="E300" s="25" t="s">
        <v>101</v>
      </c>
      <c r="F300" s="72">
        <f>'[1]Прил 6'!G405</f>
        <v>3138928.7</v>
      </c>
      <c r="G300" s="72">
        <f>'[1]Прил 6'!H405</f>
        <v>4169696</v>
      </c>
      <c r="H300" s="67">
        <f>'[1]Прил 6'!I405</f>
        <v>4169696</v>
      </c>
    </row>
    <row r="301" spans="1:8" ht="66.75" customHeight="1">
      <c r="A301" s="35" t="s">
        <v>1113</v>
      </c>
      <c r="B301" s="25" t="s">
        <v>216</v>
      </c>
      <c r="C301" s="25" t="s">
        <v>10</v>
      </c>
      <c r="D301" s="25" t="s">
        <v>1114</v>
      </c>
      <c r="E301" s="25"/>
      <c r="F301" s="72">
        <f>F302</f>
        <v>1148986.04</v>
      </c>
      <c r="G301" s="72"/>
      <c r="H301" s="67"/>
    </row>
    <row r="302" spans="1:8" ht="48.75" customHeight="1">
      <c r="A302" s="35" t="s">
        <v>100</v>
      </c>
      <c r="B302" s="25" t="s">
        <v>216</v>
      </c>
      <c r="C302" s="25" t="s">
        <v>10</v>
      </c>
      <c r="D302" s="25" t="s">
        <v>1114</v>
      </c>
      <c r="E302" s="25" t="s">
        <v>101</v>
      </c>
      <c r="F302" s="72">
        <f>'[1]Прил 6'!G407</f>
        <v>1148986.04</v>
      </c>
      <c r="G302" s="72"/>
      <c r="H302" s="67"/>
    </row>
    <row r="303" spans="1:8" ht="48.75" customHeight="1">
      <c r="A303" s="35" t="s">
        <v>245</v>
      </c>
      <c r="B303" s="25" t="s">
        <v>216</v>
      </c>
      <c r="C303" s="25" t="s">
        <v>10</v>
      </c>
      <c r="D303" s="25" t="s">
        <v>246</v>
      </c>
      <c r="E303" s="25"/>
      <c r="F303" s="72">
        <f>F304+F306+F308+F310+F312+F314+F316+F318+F320+F322+F324</f>
        <v>56399334.69</v>
      </c>
      <c r="G303" s="72">
        <f>G308+G310+G312+G314+G316+G320+G322+G324</f>
        <v>37717098.89</v>
      </c>
      <c r="H303" s="67">
        <f>H308+H310+H312+H314+H316+H320+H322+H324</f>
        <v>37717098.89</v>
      </c>
    </row>
    <row r="304" spans="1:8" ht="48.75" customHeight="1">
      <c r="A304" s="35" t="s">
        <v>1115</v>
      </c>
      <c r="B304" s="25" t="s">
        <v>216</v>
      </c>
      <c r="C304" s="25" t="s">
        <v>10</v>
      </c>
      <c r="D304" s="25" t="s">
        <v>1116</v>
      </c>
      <c r="E304" s="25"/>
      <c r="F304" s="72">
        <f>F305</f>
        <v>3267458</v>
      </c>
      <c r="G304" s="72">
        <f>G305</f>
        <v>0</v>
      </c>
      <c r="H304" s="67">
        <f>H305</f>
        <v>0</v>
      </c>
    </row>
    <row r="305" spans="1:8" ht="48.75" customHeight="1">
      <c r="A305" s="35" t="s">
        <v>100</v>
      </c>
      <c r="B305" s="25" t="s">
        <v>216</v>
      </c>
      <c r="C305" s="25" t="s">
        <v>10</v>
      </c>
      <c r="D305" s="25" t="s">
        <v>1116</v>
      </c>
      <c r="E305" s="25" t="s">
        <v>101</v>
      </c>
      <c r="F305" s="72">
        <f>'[1]Прил 6'!G410</f>
        <v>3267458</v>
      </c>
      <c r="G305" s="72">
        <f>'[1]Прил 6'!H410</f>
        <v>0</v>
      </c>
      <c r="H305" s="67">
        <f>'[1]Прил 6'!I410</f>
        <v>0</v>
      </c>
    </row>
    <row r="306" spans="1:8" ht="48.75" customHeight="1">
      <c r="A306" s="35" t="s">
        <v>1117</v>
      </c>
      <c r="B306" s="25" t="s">
        <v>216</v>
      </c>
      <c r="C306" s="25" t="s">
        <v>10</v>
      </c>
      <c r="D306" s="25" t="s">
        <v>1118</v>
      </c>
      <c r="E306" s="25"/>
      <c r="F306" s="72">
        <f>F307</f>
        <v>979778.6</v>
      </c>
      <c r="G306" s="72">
        <f>G307</f>
        <v>0</v>
      </c>
      <c r="H306" s="67">
        <f>H307</f>
        <v>0</v>
      </c>
    </row>
    <row r="307" spans="1:8" ht="48.75" customHeight="1">
      <c r="A307" s="35" t="s">
        <v>100</v>
      </c>
      <c r="B307" s="25" t="s">
        <v>216</v>
      </c>
      <c r="C307" s="25" t="s">
        <v>10</v>
      </c>
      <c r="D307" s="25" t="s">
        <v>1118</v>
      </c>
      <c r="E307" s="25" t="s">
        <v>101</v>
      </c>
      <c r="F307" s="72">
        <f>'[1]Прил 6'!G424</f>
        <v>979778.6</v>
      </c>
      <c r="G307" s="72">
        <f>'[1]Прил 6'!H424</f>
        <v>0</v>
      </c>
      <c r="H307" s="67">
        <f>'[1]Прил 6'!I424</f>
        <v>0</v>
      </c>
    </row>
    <row r="308" spans="1:8" ht="42.75" customHeight="1">
      <c r="A308" s="35" t="s">
        <v>1119</v>
      </c>
      <c r="B308" s="25" t="s">
        <v>216</v>
      </c>
      <c r="C308" s="25" t="s">
        <v>10</v>
      </c>
      <c r="D308" s="25" t="s">
        <v>1120</v>
      </c>
      <c r="E308" s="25"/>
      <c r="F308" s="72">
        <f>F309</f>
        <v>2026844</v>
      </c>
      <c r="G308" s="72">
        <f>G309</f>
        <v>0</v>
      </c>
      <c r="H308" s="67">
        <f>H309</f>
        <v>0</v>
      </c>
    </row>
    <row r="309" spans="1:8" ht="42.75" customHeight="1">
      <c r="A309" s="35" t="s">
        <v>100</v>
      </c>
      <c r="B309" s="25" t="s">
        <v>216</v>
      </c>
      <c r="C309" s="25" t="s">
        <v>10</v>
      </c>
      <c r="D309" s="25" t="s">
        <v>1120</v>
      </c>
      <c r="E309" s="25" t="s">
        <v>101</v>
      </c>
      <c r="F309" s="72">
        <f>'[1]Прил 6'!G412</f>
        <v>2026844</v>
      </c>
      <c r="G309" s="72">
        <v>0</v>
      </c>
      <c r="H309" s="67">
        <v>0</v>
      </c>
    </row>
    <row r="310" spans="1:8" ht="42.75" customHeight="1">
      <c r="A310" s="35" t="s">
        <v>1121</v>
      </c>
      <c r="B310" s="25" t="s">
        <v>216</v>
      </c>
      <c r="C310" s="25" t="s">
        <v>10</v>
      </c>
      <c r="D310" s="25" t="s">
        <v>1122</v>
      </c>
      <c r="E310" s="25"/>
      <c r="F310" s="72">
        <f>F311</f>
        <v>382157</v>
      </c>
      <c r="G310" s="72">
        <f>G311</f>
        <v>0</v>
      </c>
      <c r="H310" s="67">
        <f>H311</f>
        <v>0</v>
      </c>
    </row>
    <row r="311" spans="1:8" ht="42.75" customHeight="1">
      <c r="A311" s="35" t="s">
        <v>100</v>
      </c>
      <c r="B311" s="25" t="s">
        <v>216</v>
      </c>
      <c r="C311" s="25" t="s">
        <v>10</v>
      </c>
      <c r="D311" s="25" t="s">
        <v>1122</v>
      </c>
      <c r="E311" s="25" t="s">
        <v>101</v>
      </c>
      <c r="F311" s="72">
        <f>'[1]Прил 6'!G414</f>
        <v>382157</v>
      </c>
      <c r="G311" s="72">
        <v>0</v>
      </c>
      <c r="H311" s="67">
        <v>0</v>
      </c>
    </row>
    <row r="312" spans="1:8" ht="37.5">
      <c r="A312" s="35" t="s">
        <v>146</v>
      </c>
      <c r="B312" s="25" t="s">
        <v>216</v>
      </c>
      <c r="C312" s="25" t="s">
        <v>10</v>
      </c>
      <c r="D312" s="25" t="s">
        <v>247</v>
      </c>
      <c r="E312" s="25"/>
      <c r="F312" s="72">
        <f>F313</f>
        <v>32924477.09</v>
      </c>
      <c r="G312" s="72">
        <f>G313</f>
        <v>27353674.89</v>
      </c>
      <c r="H312" s="67">
        <f>H313</f>
        <v>27353674.89</v>
      </c>
    </row>
    <row r="313" spans="1:8" ht="37.5">
      <c r="A313" s="35" t="s">
        <v>100</v>
      </c>
      <c r="B313" s="25" t="s">
        <v>216</v>
      </c>
      <c r="C313" s="25" t="s">
        <v>10</v>
      </c>
      <c r="D313" s="25" t="s">
        <v>247</v>
      </c>
      <c r="E313" s="25" t="s">
        <v>101</v>
      </c>
      <c r="F313" s="72">
        <f>'[1]Прил 6'!G416</f>
        <v>32924477.09</v>
      </c>
      <c r="G313" s="72">
        <f>'[1]Прил 6'!H416</f>
        <v>27353674.89</v>
      </c>
      <c r="H313" s="67">
        <f>'[1]Прил 6'!I416</f>
        <v>27353674.89</v>
      </c>
    </row>
    <row r="314" spans="1:8" ht="49.5" customHeight="1">
      <c r="A314" s="35" t="s">
        <v>248</v>
      </c>
      <c r="B314" s="25" t="s">
        <v>216</v>
      </c>
      <c r="C314" s="25" t="s">
        <v>10</v>
      </c>
      <c r="D314" s="25" t="s">
        <v>249</v>
      </c>
      <c r="E314" s="25"/>
      <c r="F314" s="328">
        <f>F315</f>
        <v>2507190</v>
      </c>
      <c r="G314" s="328">
        <f>G315</f>
        <v>2507190</v>
      </c>
      <c r="H314" s="329">
        <f>H315</f>
        <v>2507190</v>
      </c>
    </row>
    <row r="315" spans="1:8" ht="37.5">
      <c r="A315" s="35" t="s">
        <v>100</v>
      </c>
      <c r="B315" s="25" t="s">
        <v>216</v>
      </c>
      <c r="C315" s="25" t="s">
        <v>10</v>
      </c>
      <c r="D315" s="25" t="s">
        <v>249</v>
      </c>
      <c r="E315" s="25" t="s">
        <v>101</v>
      </c>
      <c r="F315" s="328">
        <f>'[1]Прил 6'!G418</f>
        <v>2507190</v>
      </c>
      <c r="G315" s="328">
        <f>'[1]Прил 6'!H418</f>
        <v>2507190</v>
      </c>
      <c r="H315" s="329">
        <f>'[1]Прил 6'!I418</f>
        <v>2507190</v>
      </c>
    </row>
    <row r="316" spans="1:8" ht="18.75">
      <c r="A316" s="35" t="s">
        <v>1084</v>
      </c>
      <c r="B316" s="25" t="s">
        <v>216</v>
      </c>
      <c r="C316" s="25" t="s">
        <v>10</v>
      </c>
      <c r="D316" s="25" t="s">
        <v>921</v>
      </c>
      <c r="E316" s="25"/>
      <c r="F316" s="328">
        <f>F317</f>
        <v>2871223</v>
      </c>
      <c r="G316" s="328">
        <f>G317</f>
        <v>0</v>
      </c>
      <c r="H316" s="329">
        <f>H317</f>
        <v>0</v>
      </c>
    </row>
    <row r="317" spans="1:8" ht="37.5">
      <c r="A317" s="35" t="s">
        <v>100</v>
      </c>
      <c r="B317" s="25" t="s">
        <v>216</v>
      </c>
      <c r="C317" s="25" t="s">
        <v>10</v>
      </c>
      <c r="D317" s="25" t="s">
        <v>921</v>
      </c>
      <c r="E317" s="25" t="s">
        <v>101</v>
      </c>
      <c r="F317" s="328">
        <f>'[1]Прил 6'!G420</f>
        <v>2871223</v>
      </c>
      <c r="G317" s="328">
        <f>'[1]Прил 6'!H420</f>
        <v>0</v>
      </c>
      <c r="H317" s="329">
        <f>'[1]Прил 6'!I420</f>
        <v>0</v>
      </c>
    </row>
    <row r="318" spans="1:8" ht="37.5">
      <c r="A318" s="35" t="s">
        <v>1107</v>
      </c>
      <c r="B318" s="25" t="s">
        <v>216</v>
      </c>
      <c r="C318" s="25" t="s">
        <v>10</v>
      </c>
      <c r="D318" s="25" t="s">
        <v>1123</v>
      </c>
      <c r="E318" s="25"/>
      <c r="F318" s="328">
        <f>F319</f>
        <v>1759401</v>
      </c>
      <c r="G318" s="328">
        <f>G319</f>
        <v>0</v>
      </c>
      <c r="H318" s="329">
        <f>H319</f>
        <v>0</v>
      </c>
    </row>
    <row r="319" spans="1:8" ht="37.5">
      <c r="A319" s="35" t="s">
        <v>100</v>
      </c>
      <c r="B319" s="25" t="s">
        <v>216</v>
      </c>
      <c r="C319" s="25" t="s">
        <v>10</v>
      </c>
      <c r="D319" s="25" t="s">
        <v>1123</v>
      </c>
      <c r="E319" s="25" t="s">
        <v>101</v>
      </c>
      <c r="F319" s="328">
        <f>'[1]Прил 6'!G422</f>
        <v>1759401</v>
      </c>
      <c r="G319" s="328">
        <v>0</v>
      </c>
      <c r="H319" s="329">
        <v>0</v>
      </c>
    </row>
    <row r="320" spans="1:8" ht="63" customHeight="1">
      <c r="A320" s="35" t="s">
        <v>945</v>
      </c>
      <c r="B320" s="25" t="s">
        <v>216</v>
      </c>
      <c r="C320" s="25" t="s">
        <v>10</v>
      </c>
      <c r="D320" s="25" t="s">
        <v>946</v>
      </c>
      <c r="E320" s="25"/>
      <c r="F320" s="328">
        <f>F321</f>
        <v>3778477</v>
      </c>
      <c r="G320" s="328">
        <f>G321</f>
        <v>2852988</v>
      </c>
      <c r="H320" s="329">
        <f>H321</f>
        <v>2852988</v>
      </c>
    </row>
    <row r="321" spans="1:8" ht="38.25" customHeight="1">
      <c r="A321" s="35" t="s">
        <v>100</v>
      </c>
      <c r="B321" s="25" t="s">
        <v>216</v>
      </c>
      <c r="C321" s="25" t="s">
        <v>10</v>
      </c>
      <c r="D321" s="25" t="s">
        <v>946</v>
      </c>
      <c r="E321" s="25" t="s">
        <v>101</v>
      </c>
      <c r="F321" s="328">
        <f>'[1]Прил 6'!G426</f>
        <v>3778477</v>
      </c>
      <c r="G321" s="328">
        <f>'[1]Прил 6'!H426</f>
        <v>2852988</v>
      </c>
      <c r="H321" s="329">
        <f>'[1]Прил 6'!I426</f>
        <v>2852988</v>
      </c>
    </row>
    <row r="322" spans="1:8" ht="63.75" customHeight="1">
      <c r="A322" s="35" t="s">
        <v>468</v>
      </c>
      <c r="B322" s="25" t="s">
        <v>216</v>
      </c>
      <c r="C322" s="25" t="s">
        <v>10</v>
      </c>
      <c r="D322" s="25" t="s">
        <v>250</v>
      </c>
      <c r="E322" s="25"/>
      <c r="F322" s="328">
        <f>F323</f>
        <v>3942810</v>
      </c>
      <c r="G322" s="328">
        <f>G323</f>
        <v>5003246</v>
      </c>
      <c r="H322" s="329">
        <f>H323</f>
        <v>5003246</v>
      </c>
    </row>
    <row r="323" spans="1:8" ht="46.5" customHeight="1">
      <c r="A323" s="35" t="s">
        <v>100</v>
      </c>
      <c r="B323" s="25" t="s">
        <v>216</v>
      </c>
      <c r="C323" s="25" t="s">
        <v>10</v>
      </c>
      <c r="D323" s="25" t="s">
        <v>250</v>
      </c>
      <c r="E323" s="25" t="s">
        <v>101</v>
      </c>
      <c r="F323" s="328">
        <f>'[1]Прил 6'!G428</f>
        <v>3942810</v>
      </c>
      <c r="G323" s="328">
        <f>'[1]Прил 6'!H428</f>
        <v>5003246</v>
      </c>
      <c r="H323" s="329">
        <f>'[1]Прил 6'!I428</f>
        <v>5003246</v>
      </c>
    </row>
    <row r="324" spans="1:8" ht="29.25" customHeight="1">
      <c r="A324" s="35" t="s">
        <v>450</v>
      </c>
      <c r="B324" s="25" t="s">
        <v>216</v>
      </c>
      <c r="C324" s="25" t="s">
        <v>10</v>
      </c>
      <c r="D324" s="25" t="s">
        <v>920</v>
      </c>
      <c r="E324" s="25"/>
      <c r="F324" s="328">
        <f>F325</f>
        <v>1959519</v>
      </c>
      <c r="G324" s="328">
        <f>G325</f>
        <v>0</v>
      </c>
      <c r="H324" s="329">
        <f>H325</f>
        <v>0</v>
      </c>
    </row>
    <row r="325" spans="1:8" ht="46.5" customHeight="1">
      <c r="A325" s="35" t="s">
        <v>100</v>
      </c>
      <c r="B325" s="25" t="s">
        <v>216</v>
      </c>
      <c r="C325" s="25" t="s">
        <v>10</v>
      </c>
      <c r="D325" s="25" t="s">
        <v>920</v>
      </c>
      <c r="E325" s="25" t="s">
        <v>101</v>
      </c>
      <c r="F325" s="328">
        <f>'[1]Прил 6'!G430</f>
        <v>1959519</v>
      </c>
      <c r="G325" s="328">
        <f>'[1]Прил 6'!H430</f>
        <v>0</v>
      </c>
      <c r="H325" s="329">
        <f>'[1]Прил 6'!I430</f>
        <v>0</v>
      </c>
    </row>
    <row r="326" spans="1:8" ht="29.25" customHeight="1">
      <c r="A326" s="35" t="s">
        <v>1124</v>
      </c>
      <c r="B326" s="25" t="s">
        <v>216</v>
      </c>
      <c r="C326" s="25" t="s">
        <v>10</v>
      </c>
      <c r="D326" s="25" t="s">
        <v>1125</v>
      </c>
      <c r="E326" s="25"/>
      <c r="F326" s="328">
        <f aca="true" t="shared" si="35" ref="F326:H327">F327</f>
        <v>2500000</v>
      </c>
      <c r="G326" s="328">
        <f t="shared" si="35"/>
        <v>0</v>
      </c>
      <c r="H326" s="329">
        <f t="shared" si="35"/>
        <v>0</v>
      </c>
    </row>
    <row r="327" spans="1:8" ht="61.5" customHeight="1">
      <c r="A327" s="35" t="s">
        <v>944</v>
      </c>
      <c r="B327" s="25" t="s">
        <v>216</v>
      </c>
      <c r="C327" s="25" t="s">
        <v>10</v>
      </c>
      <c r="D327" s="25" t="s">
        <v>1126</v>
      </c>
      <c r="E327" s="25"/>
      <c r="F327" s="328">
        <f t="shared" si="35"/>
        <v>2500000</v>
      </c>
      <c r="G327" s="328">
        <f t="shared" si="35"/>
        <v>0</v>
      </c>
      <c r="H327" s="329">
        <f t="shared" si="35"/>
        <v>0</v>
      </c>
    </row>
    <row r="328" spans="1:8" ht="43.5" customHeight="1">
      <c r="A328" s="35" t="s">
        <v>100</v>
      </c>
      <c r="B328" s="25" t="s">
        <v>216</v>
      </c>
      <c r="C328" s="25" t="s">
        <v>10</v>
      </c>
      <c r="D328" s="25" t="s">
        <v>1126</v>
      </c>
      <c r="E328" s="25" t="s">
        <v>101</v>
      </c>
      <c r="F328" s="328">
        <f>'[1]Прил 6'!G433</f>
        <v>2500000</v>
      </c>
      <c r="G328" s="328">
        <v>0</v>
      </c>
      <c r="H328" s="329">
        <v>0</v>
      </c>
    </row>
    <row r="329" spans="1:8" ht="43.5" customHeight="1">
      <c r="A329" s="35" t="s">
        <v>1127</v>
      </c>
      <c r="B329" s="25" t="s">
        <v>216</v>
      </c>
      <c r="C329" s="25" t="s">
        <v>10</v>
      </c>
      <c r="D329" s="25" t="s">
        <v>1128</v>
      </c>
      <c r="E329" s="25"/>
      <c r="F329" s="328">
        <f aca="true" t="shared" si="36" ref="F329:H330">F330</f>
        <v>160000</v>
      </c>
      <c r="G329" s="328">
        <f t="shared" si="36"/>
        <v>0</v>
      </c>
      <c r="H329" s="329">
        <f t="shared" si="36"/>
        <v>0</v>
      </c>
    </row>
    <row r="330" spans="1:8" ht="43.5" customHeight="1">
      <c r="A330" s="35" t="s">
        <v>146</v>
      </c>
      <c r="B330" s="25" t="s">
        <v>216</v>
      </c>
      <c r="C330" s="25" t="s">
        <v>10</v>
      </c>
      <c r="D330" s="25" t="s">
        <v>1129</v>
      </c>
      <c r="E330" s="25"/>
      <c r="F330" s="328">
        <f t="shared" si="36"/>
        <v>160000</v>
      </c>
      <c r="G330" s="328">
        <f t="shared" si="36"/>
        <v>0</v>
      </c>
      <c r="H330" s="329">
        <f t="shared" si="36"/>
        <v>0</v>
      </c>
    </row>
    <row r="331" spans="1:8" ht="43.5" customHeight="1">
      <c r="A331" s="35" t="s">
        <v>100</v>
      </c>
      <c r="B331" s="25" t="s">
        <v>216</v>
      </c>
      <c r="C331" s="25" t="s">
        <v>10</v>
      </c>
      <c r="D331" s="25" t="s">
        <v>1129</v>
      </c>
      <c r="E331" s="25" t="s">
        <v>101</v>
      </c>
      <c r="F331" s="330">
        <f>'[1]Прил 6'!G436</f>
        <v>160000</v>
      </c>
      <c r="G331" s="330">
        <v>0</v>
      </c>
      <c r="H331" s="331">
        <v>0</v>
      </c>
    </row>
    <row r="332" spans="1:8" ht="63.75" customHeight="1">
      <c r="A332" s="35" t="s">
        <v>232</v>
      </c>
      <c r="B332" s="25" t="s">
        <v>216</v>
      </c>
      <c r="C332" s="25" t="s">
        <v>10</v>
      </c>
      <c r="D332" s="25" t="s">
        <v>233</v>
      </c>
      <c r="E332" s="25"/>
      <c r="F332" s="328">
        <f aca="true" t="shared" si="37" ref="F332:H333">F333</f>
        <v>4280051.13</v>
      </c>
      <c r="G332" s="328">
        <f t="shared" si="37"/>
        <v>84546</v>
      </c>
      <c r="H332" s="329">
        <f t="shared" si="37"/>
        <v>84546</v>
      </c>
    </row>
    <row r="333" spans="1:8" ht="81" customHeight="1">
      <c r="A333" s="35" t="s">
        <v>234</v>
      </c>
      <c r="B333" s="25" t="s">
        <v>216</v>
      </c>
      <c r="C333" s="25" t="s">
        <v>10</v>
      </c>
      <c r="D333" s="25" t="s">
        <v>235</v>
      </c>
      <c r="E333" s="25"/>
      <c r="F333" s="328">
        <f t="shared" si="37"/>
        <v>4280051.13</v>
      </c>
      <c r="G333" s="328">
        <f t="shared" si="37"/>
        <v>84546</v>
      </c>
      <c r="H333" s="329">
        <f t="shared" si="37"/>
        <v>84546</v>
      </c>
    </row>
    <row r="334" spans="1:8" ht="41.25" customHeight="1">
      <c r="A334" s="35" t="s">
        <v>236</v>
      </c>
      <c r="B334" s="25" t="s">
        <v>216</v>
      </c>
      <c r="C334" s="25" t="s">
        <v>10</v>
      </c>
      <c r="D334" s="25" t="s">
        <v>237</v>
      </c>
      <c r="E334" s="25"/>
      <c r="F334" s="328">
        <f>F335+F337+F339</f>
        <v>4280051.13</v>
      </c>
      <c r="G334" s="328">
        <f>G339</f>
        <v>84546</v>
      </c>
      <c r="H334" s="329">
        <f>H339</f>
        <v>84546</v>
      </c>
    </row>
    <row r="335" spans="1:8" ht="42" customHeight="1">
      <c r="A335" s="35" t="s">
        <v>1101</v>
      </c>
      <c r="B335" s="25" t="s">
        <v>216</v>
      </c>
      <c r="C335" s="25" t="s">
        <v>10</v>
      </c>
      <c r="D335" s="25" t="s">
        <v>1130</v>
      </c>
      <c r="E335" s="25"/>
      <c r="F335" s="328">
        <f>F336</f>
        <v>3245020</v>
      </c>
      <c r="G335" s="328">
        <f>G336</f>
        <v>0</v>
      </c>
      <c r="H335" s="329">
        <f>H336</f>
        <v>0</v>
      </c>
    </row>
    <row r="336" spans="1:8" ht="41.25" customHeight="1">
      <c r="A336" s="35" t="s">
        <v>178</v>
      </c>
      <c r="B336" s="25" t="s">
        <v>216</v>
      </c>
      <c r="C336" s="25" t="s">
        <v>10</v>
      </c>
      <c r="D336" s="25" t="s">
        <v>1130</v>
      </c>
      <c r="E336" s="25" t="s">
        <v>179</v>
      </c>
      <c r="F336" s="328">
        <f>'[1]Прил 6'!G441</f>
        <v>3245020</v>
      </c>
      <c r="G336" s="328">
        <v>0</v>
      </c>
      <c r="H336" s="329">
        <v>0</v>
      </c>
    </row>
    <row r="337" spans="1:8" ht="40.5" customHeight="1">
      <c r="A337" s="35" t="s">
        <v>422</v>
      </c>
      <c r="B337" s="25" t="s">
        <v>216</v>
      </c>
      <c r="C337" s="25" t="s">
        <v>10</v>
      </c>
      <c r="D337" s="25" t="s">
        <v>1131</v>
      </c>
      <c r="E337" s="25"/>
      <c r="F337" s="328">
        <f>F338</f>
        <v>950595</v>
      </c>
      <c r="G337" s="328">
        <f>G338</f>
        <v>0</v>
      </c>
      <c r="H337" s="329">
        <f>H338</f>
        <v>0</v>
      </c>
    </row>
    <row r="338" spans="1:8" ht="38.25" customHeight="1">
      <c r="A338" s="35" t="s">
        <v>178</v>
      </c>
      <c r="B338" s="25" t="s">
        <v>216</v>
      </c>
      <c r="C338" s="25" t="s">
        <v>10</v>
      </c>
      <c r="D338" s="25" t="s">
        <v>1131</v>
      </c>
      <c r="E338" s="25" t="s">
        <v>179</v>
      </c>
      <c r="F338" s="328">
        <f>'[1]Прил 6'!G443</f>
        <v>950595</v>
      </c>
      <c r="G338" s="328">
        <v>0</v>
      </c>
      <c r="H338" s="329">
        <v>0</v>
      </c>
    </row>
    <row r="339" spans="1:8" ht="24" customHeight="1">
      <c r="A339" s="35" t="s">
        <v>238</v>
      </c>
      <c r="B339" s="25" t="s">
        <v>216</v>
      </c>
      <c r="C339" s="25" t="s">
        <v>10</v>
      </c>
      <c r="D339" s="25" t="s">
        <v>239</v>
      </c>
      <c r="E339" s="25"/>
      <c r="F339" s="328">
        <f>F340</f>
        <v>84436.13</v>
      </c>
      <c r="G339" s="328">
        <f>G340</f>
        <v>84546</v>
      </c>
      <c r="H339" s="329">
        <f>H340</f>
        <v>84546</v>
      </c>
    </row>
    <row r="340" spans="1:8" ht="48" customHeight="1">
      <c r="A340" s="35" t="s">
        <v>100</v>
      </c>
      <c r="B340" s="25" t="s">
        <v>216</v>
      </c>
      <c r="C340" s="25" t="s">
        <v>10</v>
      </c>
      <c r="D340" s="25" t="s">
        <v>239</v>
      </c>
      <c r="E340" s="25" t="s">
        <v>101</v>
      </c>
      <c r="F340" s="328">
        <f>'[1]Прил 6'!G446</f>
        <v>84436.13</v>
      </c>
      <c r="G340" s="328">
        <f>'[1]Прил 6'!H446</f>
        <v>84546</v>
      </c>
      <c r="H340" s="329">
        <f>'[1]Прил 6'!I446</f>
        <v>84546</v>
      </c>
    </row>
    <row r="341" spans="1:8" ht="48" customHeight="1">
      <c r="A341" s="35" t="s">
        <v>51</v>
      </c>
      <c r="B341" s="25" t="s">
        <v>216</v>
      </c>
      <c r="C341" s="25" t="s">
        <v>10</v>
      </c>
      <c r="D341" s="25" t="s">
        <v>52</v>
      </c>
      <c r="E341" s="25"/>
      <c r="F341" s="328">
        <f>F342</f>
        <v>16501</v>
      </c>
      <c r="G341" s="328">
        <f aca="true" t="shared" si="38" ref="G341:H344">G342</f>
        <v>16600</v>
      </c>
      <c r="H341" s="329">
        <f t="shared" si="38"/>
        <v>16600</v>
      </c>
    </row>
    <row r="342" spans="1:8" ht="58.5" customHeight="1">
      <c r="A342" s="35" t="s">
        <v>128</v>
      </c>
      <c r="B342" s="25" t="s">
        <v>216</v>
      </c>
      <c r="C342" s="25" t="s">
        <v>10</v>
      </c>
      <c r="D342" s="25" t="s">
        <v>129</v>
      </c>
      <c r="E342" s="25"/>
      <c r="F342" s="328">
        <f>F343</f>
        <v>16501</v>
      </c>
      <c r="G342" s="328">
        <f t="shared" si="38"/>
        <v>16600</v>
      </c>
      <c r="H342" s="329">
        <f t="shared" si="38"/>
        <v>16600</v>
      </c>
    </row>
    <row r="343" spans="1:8" ht="58.5" customHeight="1">
      <c r="A343" s="35" t="s">
        <v>130</v>
      </c>
      <c r="B343" s="25" t="s">
        <v>216</v>
      </c>
      <c r="C343" s="25" t="s">
        <v>10</v>
      </c>
      <c r="D343" s="25" t="s">
        <v>131</v>
      </c>
      <c r="E343" s="25"/>
      <c r="F343" s="328">
        <f>F344</f>
        <v>16501</v>
      </c>
      <c r="G343" s="328">
        <f t="shared" si="38"/>
        <v>16600</v>
      </c>
      <c r="H343" s="329">
        <f t="shared" si="38"/>
        <v>16600</v>
      </c>
    </row>
    <row r="344" spans="1:8" ht="47.25" customHeight="1">
      <c r="A344" s="35" t="s">
        <v>132</v>
      </c>
      <c r="B344" s="25" t="s">
        <v>216</v>
      </c>
      <c r="C344" s="25" t="s">
        <v>10</v>
      </c>
      <c r="D344" s="25" t="s">
        <v>133</v>
      </c>
      <c r="E344" s="25"/>
      <c r="F344" s="72">
        <f>F345</f>
        <v>16501</v>
      </c>
      <c r="G344" s="72">
        <f t="shared" si="38"/>
        <v>16600</v>
      </c>
      <c r="H344" s="67">
        <f t="shared" si="38"/>
        <v>16600</v>
      </c>
    </row>
    <row r="345" spans="1:8" ht="49.5" customHeight="1">
      <c r="A345" s="35" t="s">
        <v>100</v>
      </c>
      <c r="B345" s="25" t="s">
        <v>216</v>
      </c>
      <c r="C345" s="25" t="s">
        <v>10</v>
      </c>
      <c r="D345" s="25" t="s">
        <v>133</v>
      </c>
      <c r="E345" s="25" t="s">
        <v>101</v>
      </c>
      <c r="F345" s="72">
        <f>'[1]Прил 6'!G451</f>
        <v>16501</v>
      </c>
      <c r="G345" s="72">
        <f>'[1]Прил 6'!H451</f>
        <v>16600</v>
      </c>
      <c r="H345" s="67">
        <f>'[1]Прил 6'!I451</f>
        <v>16600</v>
      </c>
    </row>
    <row r="346" spans="1:8" ht="83.25" customHeight="1">
      <c r="A346" s="35" t="s">
        <v>152</v>
      </c>
      <c r="B346" s="25" t="s">
        <v>216</v>
      </c>
      <c r="C346" s="25" t="s">
        <v>10</v>
      </c>
      <c r="D346" s="25" t="s">
        <v>153</v>
      </c>
      <c r="E346" s="24"/>
      <c r="F346" s="72">
        <f aca="true" t="shared" si="39" ref="F346:H349">F347</f>
        <v>106560</v>
      </c>
      <c r="G346" s="72">
        <f t="shared" si="39"/>
        <v>106560</v>
      </c>
      <c r="H346" s="67">
        <f t="shared" si="39"/>
        <v>106560</v>
      </c>
    </row>
    <row r="347" spans="1:8" ht="119.25" customHeight="1">
      <c r="A347" s="35" t="s">
        <v>154</v>
      </c>
      <c r="B347" s="25" t="s">
        <v>216</v>
      </c>
      <c r="C347" s="25" t="s">
        <v>10</v>
      </c>
      <c r="D347" s="25" t="s">
        <v>155</v>
      </c>
      <c r="E347" s="25"/>
      <c r="F347" s="72">
        <f t="shared" si="39"/>
        <v>106560</v>
      </c>
      <c r="G347" s="72">
        <f t="shared" si="39"/>
        <v>106560</v>
      </c>
      <c r="H347" s="67">
        <f t="shared" si="39"/>
        <v>106560</v>
      </c>
    </row>
    <row r="348" spans="1:8" ht="62.25" customHeight="1">
      <c r="A348" s="35" t="s">
        <v>160</v>
      </c>
      <c r="B348" s="25" t="s">
        <v>216</v>
      </c>
      <c r="C348" s="25" t="s">
        <v>10</v>
      </c>
      <c r="D348" s="25" t="s">
        <v>161</v>
      </c>
      <c r="E348" s="25"/>
      <c r="F348" s="72">
        <f t="shared" si="39"/>
        <v>106560</v>
      </c>
      <c r="G348" s="72">
        <f t="shared" si="39"/>
        <v>106560</v>
      </c>
      <c r="H348" s="67">
        <f t="shared" si="39"/>
        <v>106560</v>
      </c>
    </row>
    <row r="349" spans="1:8" ht="69" customHeight="1">
      <c r="A349" s="35" t="s">
        <v>158</v>
      </c>
      <c r="B349" s="25" t="s">
        <v>216</v>
      </c>
      <c r="C349" s="25" t="s">
        <v>10</v>
      </c>
      <c r="D349" s="25" t="s">
        <v>162</v>
      </c>
      <c r="E349" s="25"/>
      <c r="F349" s="72">
        <f t="shared" si="39"/>
        <v>106560</v>
      </c>
      <c r="G349" s="72">
        <f t="shared" si="39"/>
        <v>106560</v>
      </c>
      <c r="H349" s="67">
        <f t="shared" si="39"/>
        <v>106560</v>
      </c>
    </row>
    <row r="350" spans="1:8" ht="46.5" customHeight="1">
      <c r="A350" s="35" t="s">
        <v>100</v>
      </c>
      <c r="B350" s="25" t="s">
        <v>216</v>
      </c>
      <c r="C350" s="25" t="s">
        <v>10</v>
      </c>
      <c r="D350" s="25" t="s">
        <v>162</v>
      </c>
      <c r="E350" s="25" t="s">
        <v>101</v>
      </c>
      <c r="F350" s="72">
        <f>'[1]Прил 6'!G456</f>
        <v>106560</v>
      </c>
      <c r="G350" s="72">
        <f>'[1]Прил 6'!H456</f>
        <v>106560</v>
      </c>
      <c r="H350" s="67">
        <f>'[1]Прил 6'!I456</f>
        <v>106560</v>
      </c>
    </row>
    <row r="351" spans="1:8" ht="28.5" customHeight="1">
      <c r="A351" s="32" t="s">
        <v>431</v>
      </c>
      <c r="B351" s="24" t="s">
        <v>216</v>
      </c>
      <c r="C351" s="24" t="s">
        <v>19</v>
      </c>
      <c r="D351" s="24"/>
      <c r="E351" s="24"/>
      <c r="F351" s="75">
        <f>F352+F362</f>
        <v>21603701.84</v>
      </c>
      <c r="G351" s="75">
        <f>G352+G362</f>
        <v>20923539.509999998</v>
      </c>
      <c r="H351" s="150">
        <f>H352</f>
        <v>20923539.509999998</v>
      </c>
    </row>
    <row r="352" spans="1:8" ht="45.75" customHeight="1">
      <c r="A352" s="35" t="s">
        <v>218</v>
      </c>
      <c r="B352" s="25" t="s">
        <v>216</v>
      </c>
      <c r="C352" s="25" t="s">
        <v>19</v>
      </c>
      <c r="D352" s="25" t="s">
        <v>219</v>
      </c>
      <c r="E352" s="24"/>
      <c r="F352" s="72">
        <f>F353</f>
        <v>21049689.84</v>
      </c>
      <c r="G352" s="72">
        <f>G353</f>
        <v>20923539.509999998</v>
      </c>
      <c r="H352" s="67">
        <f>H353</f>
        <v>20923539.509999998</v>
      </c>
    </row>
    <row r="353" spans="1:8" ht="66.75" customHeight="1">
      <c r="A353" s="35" t="s">
        <v>251</v>
      </c>
      <c r="B353" s="25" t="s">
        <v>216</v>
      </c>
      <c r="C353" s="25" t="s">
        <v>19</v>
      </c>
      <c r="D353" s="25" t="s">
        <v>252</v>
      </c>
      <c r="E353" s="25"/>
      <c r="F353" s="328">
        <f>F354+F357</f>
        <v>21049689.84</v>
      </c>
      <c r="G353" s="328">
        <f>G354+G357</f>
        <v>20923539.509999998</v>
      </c>
      <c r="H353" s="329">
        <f>H354+H357</f>
        <v>20923539.509999998</v>
      </c>
    </row>
    <row r="354" spans="1:8" ht="47.25" customHeight="1">
      <c r="A354" s="37" t="s">
        <v>432</v>
      </c>
      <c r="B354" s="25" t="s">
        <v>216</v>
      </c>
      <c r="C354" s="25" t="s">
        <v>19</v>
      </c>
      <c r="D354" s="25" t="s">
        <v>254</v>
      </c>
      <c r="E354" s="25"/>
      <c r="F354" s="328">
        <f aca="true" t="shared" si="40" ref="F354:H355">F355</f>
        <v>20640930.64</v>
      </c>
      <c r="G354" s="328">
        <f t="shared" si="40"/>
        <v>20580083.31</v>
      </c>
      <c r="H354" s="329">
        <f t="shared" si="40"/>
        <v>20580083.31</v>
      </c>
    </row>
    <row r="355" spans="1:8" ht="46.5" customHeight="1">
      <c r="A355" s="35" t="s">
        <v>146</v>
      </c>
      <c r="B355" s="25" t="s">
        <v>216</v>
      </c>
      <c r="C355" s="25" t="s">
        <v>19</v>
      </c>
      <c r="D355" s="25" t="s">
        <v>255</v>
      </c>
      <c r="E355" s="25"/>
      <c r="F355" s="328">
        <f t="shared" si="40"/>
        <v>20640930.64</v>
      </c>
      <c r="G355" s="328">
        <f t="shared" si="40"/>
        <v>20580083.31</v>
      </c>
      <c r="H355" s="329">
        <f t="shared" si="40"/>
        <v>20580083.31</v>
      </c>
    </row>
    <row r="356" spans="1:8" ht="46.5" customHeight="1">
      <c r="A356" s="35" t="s">
        <v>100</v>
      </c>
      <c r="B356" s="25" t="s">
        <v>216</v>
      </c>
      <c r="C356" s="25" t="s">
        <v>19</v>
      </c>
      <c r="D356" s="25" t="s">
        <v>255</v>
      </c>
      <c r="E356" s="25" t="s">
        <v>101</v>
      </c>
      <c r="F356" s="328">
        <f>'[1]Прил 6'!G514</f>
        <v>20640930.64</v>
      </c>
      <c r="G356" s="328">
        <f>'[1]Прил 6'!H514</f>
        <v>20580083.31</v>
      </c>
      <c r="H356" s="329">
        <f>'[1]Прил 6'!I514</f>
        <v>20580083.31</v>
      </c>
    </row>
    <row r="357" spans="1:8" ht="46.5" customHeight="1">
      <c r="A357" s="35" t="s">
        <v>433</v>
      </c>
      <c r="B357" s="25" t="s">
        <v>216</v>
      </c>
      <c r="C357" s="25" t="s">
        <v>19</v>
      </c>
      <c r="D357" s="25" t="s">
        <v>344</v>
      </c>
      <c r="E357" s="25"/>
      <c r="F357" s="328">
        <f>F358+F360</f>
        <v>408759.2</v>
      </c>
      <c r="G357" s="328">
        <f>G358+G360</f>
        <v>343456.2</v>
      </c>
      <c r="H357" s="329">
        <f>H358+H360</f>
        <v>343456.2</v>
      </c>
    </row>
    <row r="358" spans="1:8" ht="46.5" customHeight="1">
      <c r="A358" s="35" t="s">
        <v>1105</v>
      </c>
      <c r="B358" s="25" t="s">
        <v>216</v>
      </c>
      <c r="C358" s="25" t="s">
        <v>19</v>
      </c>
      <c r="D358" s="25" t="s">
        <v>1132</v>
      </c>
      <c r="E358" s="25"/>
      <c r="F358" s="328">
        <f>F359</f>
        <v>65303</v>
      </c>
      <c r="G358" s="328">
        <f>G359</f>
        <v>0</v>
      </c>
      <c r="H358" s="329">
        <f>H359</f>
        <v>0</v>
      </c>
    </row>
    <row r="359" spans="1:8" ht="46.5" customHeight="1">
      <c r="A359" s="35" t="s">
        <v>100</v>
      </c>
      <c r="B359" s="25" t="s">
        <v>216</v>
      </c>
      <c r="C359" s="25" t="s">
        <v>19</v>
      </c>
      <c r="D359" s="25" t="s">
        <v>1132</v>
      </c>
      <c r="E359" s="25" t="s">
        <v>101</v>
      </c>
      <c r="F359" s="328">
        <f>'[1]Прил 6'!G517</f>
        <v>65303</v>
      </c>
      <c r="G359" s="328">
        <v>0</v>
      </c>
      <c r="H359" s="329">
        <v>0</v>
      </c>
    </row>
    <row r="360" spans="1:8" ht="46.5" customHeight="1">
      <c r="A360" s="35" t="s">
        <v>455</v>
      </c>
      <c r="B360" s="25" t="s">
        <v>216</v>
      </c>
      <c r="C360" s="25" t="s">
        <v>19</v>
      </c>
      <c r="D360" s="25" t="s">
        <v>413</v>
      </c>
      <c r="E360" s="25"/>
      <c r="F360" s="328">
        <f>F361</f>
        <v>343456.2</v>
      </c>
      <c r="G360" s="328">
        <f>G361</f>
        <v>343456.2</v>
      </c>
      <c r="H360" s="329">
        <f>H361</f>
        <v>343456.2</v>
      </c>
    </row>
    <row r="361" spans="1:8" ht="46.5" customHeight="1">
      <c r="A361" s="35" t="s">
        <v>100</v>
      </c>
      <c r="B361" s="25" t="s">
        <v>216</v>
      </c>
      <c r="C361" s="25" t="s">
        <v>19</v>
      </c>
      <c r="D361" s="25" t="s">
        <v>413</v>
      </c>
      <c r="E361" s="25" t="s">
        <v>101</v>
      </c>
      <c r="F361" s="328">
        <f>'[1]Прил 6'!G519</f>
        <v>343456.2</v>
      </c>
      <c r="G361" s="328">
        <f>'[1]Прил 6'!H519</f>
        <v>343456.2</v>
      </c>
      <c r="H361" s="329">
        <f>'[1]Прил 6'!I519</f>
        <v>343456.2</v>
      </c>
    </row>
    <row r="362" spans="1:8" ht="62.25" customHeight="1">
      <c r="A362" s="35" t="s">
        <v>232</v>
      </c>
      <c r="B362" s="25" t="s">
        <v>216</v>
      </c>
      <c r="C362" s="25" t="s">
        <v>19</v>
      </c>
      <c r="D362" s="25" t="s">
        <v>233</v>
      </c>
      <c r="E362" s="25"/>
      <c r="F362" s="328">
        <f aca="true" t="shared" si="41" ref="F362:H365">F363</f>
        <v>554012</v>
      </c>
      <c r="G362" s="328">
        <f t="shared" si="41"/>
        <v>0</v>
      </c>
      <c r="H362" s="329">
        <f t="shared" si="41"/>
        <v>0</v>
      </c>
    </row>
    <row r="363" spans="1:8" ht="81" customHeight="1">
      <c r="A363" s="35" t="s">
        <v>234</v>
      </c>
      <c r="B363" s="25" t="s">
        <v>216</v>
      </c>
      <c r="C363" s="25" t="s">
        <v>19</v>
      </c>
      <c r="D363" s="25" t="s">
        <v>235</v>
      </c>
      <c r="E363" s="25"/>
      <c r="F363" s="328">
        <f t="shared" si="41"/>
        <v>554012</v>
      </c>
      <c r="G363" s="328">
        <f t="shared" si="41"/>
        <v>0</v>
      </c>
      <c r="H363" s="329">
        <f t="shared" si="41"/>
        <v>0</v>
      </c>
    </row>
    <row r="364" spans="1:8" ht="46.5" customHeight="1">
      <c r="A364" s="35" t="s">
        <v>236</v>
      </c>
      <c r="B364" s="25" t="s">
        <v>216</v>
      </c>
      <c r="C364" s="25" t="s">
        <v>19</v>
      </c>
      <c r="D364" s="25" t="s">
        <v>237</v>
      </c>
      <c r="E364" s="25"/>
      <c r="F364" s="328">
        <f t="shared" si="41"/>
        <v>554012</v>
      </c>
      <c r="G364" s="328">
        <f t="shared" si="41"/>
        <v>0</v>
      </c>
      <c r="H364" s="329">
        <f t="shared" si="41"/>
        <v>0</v>
      </c>
    </row>
    <row r="365" spans="1:8" ht="24.75" customHeight="1">
      <c r="A365" s="35" t="s">
        <v>238</v>
      </c>
      <c r="B365" s="25" t="s">
        <v>216</v>
      </c>
      <c r="C365" s="25" t="s">
        <v>19</v>
      </c>
      <c r="D365" s="25" t="s">
        <v>239</v>
      </c>
      <c r="E365" s="25"/>
      <c r="F365" s="328">
        <f t="shared" si="41"/>
        <v>554012</v>
      </c>
      <c r="G365" s="328">
        <f t="shared" si="41"/>
        <v>0</v>
      </c>
      <c r="H365" s="329">
        <f t="shared" si="41"/>
        <v>0</v>
      </c>
    </row>
    <row r="366" spans="1:8" ht="46.5" customHeight="1">
      <c r="A366" s="35" t="s">
        <v>178</v>
      </c>
      <c r="B366" s="25" t="s">
        <v>216</v>
      </c>
      <c r="C366" s="25" t="s">
        <v>19</v>
      </c>
      <c r="D366" s="25" t="s">
        <v>239</v>
      </c>
      <c r="E366" s="25" t="s">
        <v>179</v>
      </c>
      <c r="F366" s="328">
        <f>'[1]Прил 6'!G524</f>
        <v>554012</v>
      </c>
      <c r="G366" s="328">
        <f>'[1]Прил 6'!H524</f>
        <v>0</v>
      </c>
      <c r="H366" s="329">
        <f>'[1]Прил 6'!I524</f>
        <v>0</v>
      </c>
    </row>
    <row r="367" spans="1:8" ht="18.75">
      <c r="A367" s="32" t="s">
        <v>434</v>
      </c>
      <c r="B367" s="24" t="s">
        <v>216</v>
      </c>
      <c r="C367" s="24" t="s">
        <v>216</v>
      </c>
      <c r="D367" s="24"/>
      <c r="E367" s="24"/>
      <c r="F367" s="75">
        <f>F368</f>
        <v>5150874</v>
      </c>
      <c r="G367" s="75">
        <f>G368</f>
        <v>3571028</v>
      </c>
      <c r="H367" s="150">
        <f>H368</f>
        <v>3451230</v>
      </c>
    </row>
    <row r="368" spans="1:8" ht="85.5" customHeight="1">
      <c r="A368" s="35" t="s">
        <v>256</v>
      </c>
      <c r="B368" s="25" t="s">
        <v>216</v>
      </c>
      <c r="C368" s="25" t="s">
        <v>216</v>
      </c>
      <c r="D368" s="25" t="s">
        <v>257</v>
      </c>
      <c r="E368" s="25"/>
      <c r="F368" s="72">
        <f>F369+F373</f>
        <v>5150874</v>
      </c>
      <c r="G368" s="72">
        <f>G369+G373</f>
        <v>3571028</v>
      </c>
      <c r="H368" s="67">
        <f>H369+H373</f>
        <v>3451230</v>
      </c>
    </row>
    <row r="369" spans="1:8" ht="105.75" customHeight="1">
      <c r="A369" s="35" t="s">
        <v>258</v>
      </c>
      <c r="B369" s="25" t="s">
        <v>216</v>
      </c>
      <c r="C369" s="25" t="s">
        <v>216</v>
      </c>
      <c r="D369" s="25" t="s">
        <v>259</v>
      </c>
      <c r="E369" s="25"/>
      <c r="F369" s="72">
        <f>F370</f>
        <v>198930</v>
      </c>
      <c r="G369" s="72">
        <f aca="true" t="shared" si="42" ref="G369:H371">G370</f>
        <v>229000</v>
      </c>
      <c r="H369" s="67">
        <f t="shared" si="42"/>
        <v>229000</v>
      </c>
    </row>
    <row r="370" spans="1:8" ht="44.25" customHeight="1">
      <c r="A370" s="35" t="s">
        <v>260</v>
      </c>
      <c r="B370" s="25" t="s">
        <v>216</v>
      </c>
      <c r="C370" s="25" t="s">
        <v>216</v>
      </c>
      <c r="D370" s="25" t="s">
        <v>261</v>
      </c>
      <c r="E370" s="25"/>
      <c r="F370" s="72">
        <f>F371</f>
        <v>198930</v>
      </c>
      <c r="G370" s="72">
        <f t="shared" si="42"/>
        <v>229000</v>
      </c>
      <c r="H370" s="67">
        <f t="shared" si="42"/>
        <v>229000</v>
      </c>
    </row>
    <row r="371" spans="1:8" ht="28.5" customHeight="1">
      <c r="A371" s="35" t="s">
        <v>262</v>
      </c>
      <c r="B371" s="25" t="s">
        <v>216</v>
      </c>
      <c r="C371" s="25" t="s">
        <v>216</v>
      </c>
      <c r="D371" s="25" t="s">
        <v>263</v>
      </c>
      <c r="E371" s="25"/>
      <c r="F371" s="72">
        <f>F372</f>
        <v>198930</v>
      </c>
      <c r="G371" s="72">
        <f t="shared" si="42"/>
        <v>229000</v>
      </c>
      <c r="H371" s="67">
        <f t="shared" si="42"/>
        <v>229000</v>
      </c>
    </row>
    <row r="372" spans="1:8" ht="45.75" customHeight="1">
      <c r="A372" s="35" t="s">
        <v>48</v>
      </c>
      <c r="B372" s="25" t="s">
        <v>216</v>
      </c>
      <c r="C372" s="25" t="s">
        <v>216</v>
      </c>
      <c r="D372" s="25" t="s">
        <v>263</v>
      </c>
      <c r="E372" s="25" t="s">
        <v>81</v>
      </c>
      <c r="F372" s="72">
        <f>'[1]Прил 6'!G462+'[1]Прил 6'!G530</f>
        <v>198930</v>
      </c>
      <c r="G372" s="72">
        <f>'[1]Прил 6'!H462+'[1]Прил 6'!H530</f>
        <v>229000</v>
      </c>
      <c r="H372" s="67">
        <f>'[1]Прил 6'!I462+'[1]Прил 6'!I530</f>
        <v>229000</v>
      </c>
    </row>
    <row r="373" spans="1:8" ht="87.75" customHeight="1">
      <c r="A373" s="35" t="s">
        <v>264</v>
      </c>
      <c r="B373" s="25" t="s">
        <v>216</v>
      </c>
      <c r="C373" s="25" t="s">
        <v>216</v>
      </c>
      <c r="D373" s="25" t="s">
        <v>265</v>
      </c>
      <c r="E373" s="25"/>
      <c r="F373" s="72">
        <f>F374</f>
        <v>4951944</v>
      </c>
      <c r="G373" s="72">
        <f>G374</f>
        <v>3342028</v>
      </c>
      <c r="H373" s="67">
        <f>H374</f>
        <v>3222230</v>
      </c>
    </row>
    <row r="374" spans="1:8" ht="49.5" customHeight="1">
      <c r="A374" s="37" t="s">
        <v>266</v>
      </c>
      <c r="B374" s="25" t="s">
        <v>216</v>
      </c>
      <c r="C374" s="25" t="s">
        <v>216</v>
      </c>
      <c r="D374" s="25" t="s">
        <v>267</v>
      </c>
      <c r="E374" s="25"/>
      <c r="F374" s="72">
        <f>F375+F377</f>
        <v>4951944</v>
      </c>
      <c r="G374" s="72">
        <f>G377</f>
        <v>3342028</v>
      </c>
      <c r="H374" s="67">
        <f>H377</f>
        <v>3222230</v>
      </c>
    </row>
    <row r="375" spans="1:8" ht="49.5" customHeight="1">
      <c r="A375" s="37" t="s">
        <v>1133</v>
      </c>
      <c r="B375" s="25" t="s">
        <v>216</v>
      </c>
      <c r="C375" s="25" t="s">
        <v>216</v>
      </c>
      <c r="D375" s="25" t="s">
        <v>1134</v>
      </c>
      <c r="E375" s="25"/>
      <c r="F375" s="72">
        <f>F376</f>
        <v>1774282</v>
      </c>
      <c r="G375" s="72">
        <f>G376</f>
        <v>0</v>
      </c>
      <c r="H375" s="67">
        <f>H376</f>
        <v>0</v>
      </c>
    </row>
    <row r="376" spans="1:8" ht="49.5" customHeight="1">
      <c r="A376" s="37" t="s">
        <v>100</v>
      </c>
      <c r="B376" s="25" t="s">
        <v>216</v>
      </c>
      <c r="C376" s="25" t="s">
        <v>216</v>
      </c>
      <c r="D376" s="25" t="s">
        <v>1134</v>
      </c>
      <c r="E376" s="25" t="s">
        <v>101</v>
      </c>
      <c r="F376" s="72">
        <f>'[1]Прил 6'!G466</f>
        <v>1774282</v>
      </c>
      <c r="G376" s="72">
        <v>0</v>
      </c>
      <c r="H376" s="67">
        <v>0</v>
      </c>
    </row>
    <row r="377" spans="1:8" ht="21.75" customHeight="1">
      <c r="A377" s="40" t="s">
        <v>268</v>
      </c>
      <c r="B377" s="25" t="s">
        <v>216</v>
      </c>
      <c r="C377" s="25" t="s">
        <v>216</v>
      </c>
      <c r="D377" s="25" t="s">
        <v>269</v>
      </c>
      <c r="E377" s="25"/>
      <c r="F377" s="72">
        <f>F378+F379</f>
        <v>3177662</v>
      </c>
      <c r="G377" s="72">
        <f>G378+G379</f>
        <v>3342028</v>
      </c>
      <c r="H377" s="67">
        <f>H378+H379</f>
        <v>3222230</v>
      </c>
    </row>
    <row r="378" spans="1:8" ht="30" customHeight="1">
      <c r="A378" s="40" t="s">
        <v>270</v>
      </c>
      <c r="B378" s="25" t="s">
        <v>216</v>
      </c>
      <c r="C378" s="25" t="s">
        <v>216</v>
      </c>
      <c r="D378" s="25" t="s">
        <v>269</v>
      </c>
      <c r="E378" s="25" t="s">
        <v>271</v>
      </c>
      <c r="F378" s="72">
        <f>'[1]Прил 6'!G215</f>
        <v>2735964</v>
      </c>
      <c r="G378" s="72">
        <f>'[1]Прил 6'!H215</f>
        <v>2735964</v>
      </c>
      <c r="H378" s="67">
        <f>'[1]Прил 6'!I215</f>
        <v>2735964</v>
      </c>
    </row>
    <row r="379" spans="1:8" ht="38.25" customHeight="1">
      <c r="A379" s="44" t="s">
        <v>100</v>
      </c>
      <c r="B379" s="25" t="s">
        <v>216</v>
      </c>
      <c r="C379" s="25" t="s">
        <v>216</v>
      </c>
      <c r="D379" s="25" t="s">
        <v>269</v>
      </c>
      <c r="E379" s="25" t="s">
        <v>101</v>
      </c>
      <c r="F379" s="72">
        <f>'[1]Прил 6'!G468</f>
        <v>441698</v>
      </c>
      <c r="G379" s="72">
        <f>'[1]Прил 6'!H468</f>
        <v>606064</v>
      </c>
      <c r="H379" s="67">
        <f>'[1]Прил 6'!I468</f>
        <v>486266</v>
      </c>
    </row>
    <row r="380" spans="1:8" ht="18.75">
      <c r="A380" s="32" t="s">
        <v>272</v>
      </c>
      <c r="B380" s="24" t="s">
        <v>216</v>
      </c>
      <c r="C380" s="24" t="s">
        <v>151</v>
      </c>
      <c r="D380" s="24"/>
      <c r="E380" s="24"/>
      <c r="F380" s="75">
        <f>F381+F393</f>
        <v>10421468.26</v>
      </c>
      <c r="G380" s="75">
        <f>G381+G393</f>
        <v>9426033.49</v>
      </c>
      <c r="H380" s="150">
        <f>H381+H393</f>
        <v>9426033.49</v>
      </c>
    </row>
    <row r="381" spans="1:8" ht="37.5">
      <c r="A381" s="35" t="s">
        <v>218</v>
      </c>
      <c r="B381" s="25" t="s">
        <v>216</v>
      </c>
      <c r="C381" s="25" t="s">
        <v>151</v>
      </c>
      <c r="D381" s="25" t="s">
        <v>219</v>
      </c>
      <c r="E381" s="25"/>
      <c r="F381" s="72">
        <f>F382</f>
        <v>10331468.26</v>
      </c>
      <c r="G381" s="72">
        <f>G382</f>
        <v>9426033.49</v>
      </c>
      <c r="H381" s="67">
        <f>H382</f>
        <v>9426033.49</v>
      </c>
    </row>
    <row r="382" spans="1:8" ht="66" customHeight="1">
      <c r="A382" s="35" t="s">
        <v>273</v>
      </c>
      <c r="B382" s="25" t="s">
        <v>216</v>
      </c>
      <c r="C382" s="25" t="s">
        <v>151</v>
      </c>
      <c r="D382" s="25" t="s">
        <v>274</v>
      </c>
      <c r="E382" s="25"/>
      <c r="F382" s="72">
        <f>F383+F389</f>
        <v>10331468.26</v>
      </c>
      <c r="G382" s="72">
        <f>G383+G389</f>
        <v>9426033.49</v>
      </c>
      <c r="H382" s="67">
        <f>H383+H389</f>
        <v>9426033.49</v>
      </c>
    </row>
    <row r="383" spans="1:8" ht="48" customHeight="1">
      <c r="A383" s="35" t="s">
        <v>275</v>
      </c>
      <c r="B383" s="25" t="s">
        <v>216</v>
      </c>
      <c r="C383" s="25" t="s">
        <v>151</v>
      </c>
      <c r="D383" s="25" t="s">
        <v>276</v>
      </c>
      <c r="E383" s="25"/>
      <c r="F383" s="72">
        <f>F384+F386</f>
        <v>7836583.51</v>
      </c>
      <c r="G383" s="72">
        <f>G384+G386</f>
        <v>6748301.42</v>
      </c>
      <c r="H383" s="67">
        <f>H384+H386</f>
        <v>6748301.42</v>
      </c>
    </row>
    <row r="384" spans="1:8" ht="48.75" customHeight="1">
      <c r="A384" s="35" t="s">
        <v>277</v>
      </c>
      <c r="B384" s="25" t="s">
        <v>216</v>
      </c>
      <c r="C384" s="25" t="s">
        <v>151</v>
      </c>
      <c r="D384" s="25" t="s">
        <v>278</v>
      </c>
      <c r="E384" s="25"/>
      <c r="F384" s="72">
        <f>F385</f>
        <v>301534</v>
      </c>
      <c r="G384" s="72">
        <f>G385</f>
        <v>301534</v>
      </c>
      <c r="H384" s="67">
        <f>H385</f>
        <v>301534</v>
      </c>
    </row>
    <row r="385" spans="1:8" ht="72" customHeight="1">
      <c r="A385" s="35" t="s">
        <v>17</v>
      </c>
      <c r="B385" s="25" t="s">
        <v>216</v>
      </c>
      <c r="C385" s="25" t="s">
        <v>151</v>
      </c>
      <c r="D385" s="25" t="s">
        <v>278</v>
      </c>
      <c r="E385" s="25" t="s">
        <v>25</v>
      </c>
      <c r="F385" s="72">
        <f>'[1]Прил 6'!G474</f>
        <v>301534</v>
      </c>
      <c r="G385" s="72">
        <f>'[1]Прил 6'!H474</f>
        <v>301534</v>
      </c>
      <c r="H385" s="67">
        <f>'[1]Прил 6'!I474</f>
        <v>301534</v>
      </c>
    </row>
    <row r="386" spans="1:8" ht="47.25" customHeight="1">
      <c r="A386" s="35" t="s">
        <v>146</v>
      </c>
      <c r="B386" s="25" t="s">
        <v>216</v>
      </c>
      <c r="C386" s="25" t="s">
        <v>151</v>
      </c>
      <c r="D386" s="25" t="s">
        <v>279</v>
      </c>
      <c r="E386" s="25"/>
      <c r="F386" s="72">
        <f>F387+F388</f>
        <v>7535049.51</v>
      </c>
      <c r="G386" s="72">
        <f>G387+G388</f>
        <v>6446767.42</v>
      </c>
      <c r="H386" s="67">
        <f>H387+H388</f>
        <v>6446767.42</v>
      </c>
    </row>
    <row r="387" spans="1:8" ht="70.5" customHeight="1">
      <c r="A387" s="35" t="s">
        <v>17</v>
      </c>
      <c r="B387" s="25" t="s">
        <v>216</v>
      </c>
      <c r="C387" s="25" t="s">
        <v>151</v>
      </c>
      <c r="D387" s="25" t="s">
        <v>279</v>
      </c>
      <c r="E387" s="25" t="s">
        <v>25</v>
      </c>
      <c r="F387" s="72">
        <f>'[1]Прил 6'!G476</f>
        <v>6858985.51</v>
      </c>
      <c r="G387" s="72">
        <f>'[1]Прил 6'!H476</f>
        <v>6098005.42</v>
      </c>
      <c r="H387" s="67">
        <f>'[1]Прил 6'!I476</f>
        <v>6098005.42</v>
      </c>
    </row>
    <row r="388" spans="1:8" ht="45.75" customHeight="1">
      <c r="A388" s="35" t="s">
        <v>48</v>
      </c>
      <c r="B388" s="25" t="s">
        <v>216</v>
      </c>
      <c r="C388" s="25" t="s">
        <v>151</v>
      </c>
      <c r="D388" s="25" t="s">
        <v>279</v>
      </c>
      <c r="E388" s="25" t="s">
        <v>81</v>
      </c>
      <c r="F388" s="72">
        <f>'[1]Прил 6'!G477</f>
        <v>676064</v>
      </c>
      <c r="G388" s="72">
        <f>'[1]Прил 6'!H477</f>
        <v>348762</v>
      </c>
      <c r="H388" s="67">
        <f>'[1]Прил 6'!I477</f>
        <v>348762</v>
      </c>
    </row>
    <row r="389" spans="1:8" ht="48" customHeight="1">
      <c r="A389" s="35" t="s">
        <v>78</v>
      </c>
      <c r="B389" s="25" t="s">
        <v>216</v>
      </c>
      <c r="C389" s="25" t="s">
        <v>151</v>
      </c>
      <c r="D389" s="25" t="s">
        <v>280</v>
      </c>
      <c r="E389" s="25"/>
      <c r="F389" s="72">
        <f aca="true" t="shared" si="43" ref="F389:H390">F390</f>
        <v>2494884.75</v>
      </c>
      <c r="G389" s="72">
        <f t="shared" si="43"/>
        <v>2677732.07</v>
      </c>
      <c r="H389" s="67">
        <f t="shared" si="43"/>
        <v>2677732.07</v>
      </c>
    </row>
    <row r="390" spans="1:8" ht="41.25" customHeight="1">
      <c r="A390" s="35" t="s">
        <v>15</v>
      </c>
      <c r="B390" s="25" t="s">
        <v>216</v>
      </c>
      <c r="C390" s="25" t="s">
        <v>151</v>
      </c>
      <c r="D390" s="25" t="s">
        <v>281</v>
      </c>
      <c r="E390" s="25"/>
      <c r="F390" s="72">
        <f>F391+F392</f>
        <v>2494884.75</v>
      </c>
      <c r="G390" s="72">
        <f t="shared" si="43"/>
        <v>2677732.07</v>
      </c>
      <c r="H390" s="67">
        <f t="shared" si="43"/>
        <v>2677732.07</v>
      </c>
    </row>
    <row r="391" spans="1:8" ht="69" customHeight="1">
      <c r="A391" s="35" t="s">
        <v>17</v>
      </c>
      <c r="B391" s="25" t="s">
        <v>216</v>
      </c>
      <c r="C391" s="25" t="s">
        <v>151</v>
      </c>
      <c r="D391" s="25" t="s">
        <v>281</v>
      </c>
      <c r="E391" s="25" t="s">
        <v>25</v>
      </c>
      <c r="F391" s="72">
        <f>'[1]Прил 6'!G480</f>
        <v>2486384.75</v>
      </c>
      <c r="G391" s="72">
        <f>'[1]Прил 6'!H480</f>
        <v>2677732.07</v>
      </c>
      <c r="H391" s="67">
        <f>'[1]Прил 6'!I480</f>
        <v>2677732.07</v>
      </c>
    </row>
    <row r="392" spans="1:8" ht="48.75" customHeight="1">
      <c r="A392" s="35" t="s">
        <v>48</v>
      </c>
      <c r="B392" s="25" t="s">
        <v>216</v>
      </c>
      <c r="C392" s="25" t="s">
        <v>151</v>
      </c>
      <c r="D392" s="25" t="s">
        <v>281</v>
      </c>
      <c r="E392" s="25" t="s">
        <v>81</v>
      </c>
      <c r="F392" s="72">
        <f>'[1]Прил 6'!G481</f>
        <v>8500</v>
      </c>
      <c r="G392" s="72">
        <v>0</v>
      </c>
      <c r="H392" s="67">
        <v>0</v>
      </c>
    </row>
    <row r="393" spans="1:8" ht="38.25" customHeight="1">
      <c r="A393" s="35" t="s">
        <v>51</v>
      </c>
      <c r="B393" s="25" t="s">
        <v>216</v>
      </c>
      <c r="C393" s="25" t="s">
        <v>151</v>
      </c>
      <c r="D393" s="25" t="s">
        <v>52</v>
      </c>
      <c r="E393" s="25"/>
      <c r="F393" s="72">
        <f>F394</f>
        <v>90000</v>
      </c>
      <c r="G393" s="72">
        <f aca="true" t="shared" si="44" ref="G393:H396">G394</f>
        <v>0</v>
      </c>
      <c r="H393" s="67">
        <f t="shared" si="44"/>
        <v>0</v>
      </c>
    </row>
    <row r="394" spans="1:8" ht="60" customHeight="1">
      <c r="A394" s="35" t="s">
        <v>128</v>
      </c>
      <c r="B394" s="25" t="s">
        <v>216</v>
      </c>
      <c r="C394" s="25" t="s">
        <v>151</v>
      </c>
      <c r="D394" s="25" t="s">
        <v>129</v>
      </c>
      <c r="E394" s="25"/>
      <c r="F394" s="72">
        <f>F395</f>
        <v>90000</v>
      </c>
      <c r="G394" s="72">
        <f t="shared" si="44"/>
        <v>0</v>
      </c>
      <c r="H394" s="67">
        <f t="shared" si="44"/>
        <v>0</v>
      </c>
    </row>
    <row r="395" spans="1:8" ht="41.25" customHeight="1">
      <c r="A395" s="35" t="s">
        <v>1135</v>
      </c>
      <c r="B395" s="25" t="s">
        <v>216</v>
      </c>
      <c r="C395" s="25" t="s">
        <v>151</v>
      </c>
      <c r="D395" s="25" t="s">
        <v>1136</v>
      </c>
      <c r="E395" s="25"/>
      <c r="F395" s="72">
        <f>F396</f>
        <v>90000</v>
      </c>
      <c r="G395" s="72">
        <f t="shared" si="44"/>
        <v>0</v>
      </c>
      <c r="H395" s="67">
        <f t="shared" si="44"/>
        <v>0</v>
      </c>
    </row>
    <row r="396" spans="1:8" ht="40.5" customHeight="1">
      <c r="A396" s="35" t="s">
        <v>132</v>
      </c>
      <c r="B396" s="25" t="s">
        <v>216</v>
      </c>
      <c r="C396" s="25" t="s">
        <v>151</v>
      </c>
      <c r="D396" s="25" t="s">
        <v>1137</v>
      </c>
      <c r="E396" s="25"/>
      <c r="F396" s="72">
        <f>F397</f>
        <v>90000</v>
      </c>
      <c r="G396" s="72">
        <f t="shared" si="44"/>
        <v>0</v>
      </c>
      <c r="H396" s="67">
        <f t="shared" si="44"/>
        <v>0</v>
      </c>
    </row>
    <row r="397" spans="1:8" ht="39" customHeight="1">
      <c r="A397" s="35" t="s">
        <v>48</v>
      </c>
      <c r="B397" s="25" t="s">
        <v>216</v>
      </c>
      <c r="C397" s="25" t="s">
        <v>151</v>
      </c>
      <c r="D397" s="25" t="s">
        <v>1138</v>
      </c>
      <c r="E397" s="25" t="s">
        <v>81</v>
      </c>
      <c r="F397" s="72">
        <f>'[1]Прил 6'!G486</f>
        <v>90000</v>
      </c>
      <c r="G397" s="72">
        <v>0</v>
      </c>
      <c r="H397" s="67">
        <v>0</v>
      </c>
    </row>
    <row r="398" spans="1:8" ht="18.75">
      <c r="A398" s="41" t="s">
        <v>282</v>
      </c>
      <c r="B398" s="24" t="s">
        <v>283</v>
      </c>
      <c r="C398" s="24" t="s">
        <v>8</v>
      </c>
      <c r="D398" s="24"/>
      <c r="E398" s="24"/>
      <c r="F398" s="75">
        <f>F399+F418</f>
        <v>31635670.110000003</v>
      </c>
      <c r="G398" s="75">
        <f>G399+G418</f>
        <v>24629083.54</v>
      </c>
      <c r="H398" s="150">
        <f>H399+H418</f>
        <v>24629083.54</v>
      </c>
    </row>
    <row r="399" spans="1:8" ht="18.75">
      <c r="A399" s="41" t="s">
        <v>284</v>
      </c>
      <c r="B399" s="24" t="s">
        <v>283</v>
      </c>
      <c r="C399" s="24" t="s">
        <v>7</v>
      </c>
      <c r="D399" s="24"/>
      <c r="E399" s="24"/>
      <c r="F399" s="75">
        <f>F400</f>
        <v>28280579.17</v>
      </c>
      <c r="G399" s="75">
        <f>G400</f>
        <v>23128866.48</v>
      </c>
      <c r="H399" s="150">
        <f>H400</f>
        <v>23128866.48</v>
      </c>
    </row>
    <row r="400" spans="1:8" ht="42.75" customHeight="1">
      <c r="A400" s="33" t="s">
        <v>285</v>
      </c>
      <c r="B400" s="25" t="s">
        <v>283</v>
      </c>
      <c r="C400" s="25" t="s">
        <v>7</v>
      </c>
      <c r="D400" s="25" t="s">
        <v>286</v>
      </c>
      <c r="E400" s="25"/>
      <c r="F400" s="72">
        <f>F401+F412</f>
        <v>28280579.17</v>
      </c>
      <c r="G400" s="72">
        <f>G401+G412</f>
        <v>23128866.48</v>
      </c>
      <c r="H400" s="67">
        <f>H401+H412</f>
        <v>23128866.48</v>
      </c>
    </row>
    <row r="401" spans="1:8" ht="48" customHeight="1">
      <c r="A401" s="35" t="s">
        <v>287</v>
      </c>
      <c r="B401" s="25" t="s">
        <v>283</v>
      </c>
      <c r="C401" s="25" t="s">
        <v>7</v>
      </c>
      <c r="D401" s="25" t="s">
        <v>288</v>
      </c>
      <c r="E401" s="25"/>
      <c r="F401" s="72">
        <f>F402</f>
        <v>12164648.21</v>
      </c>
      <c r="G401" s="72">
        <f>G402</f>
        <v>8155486.53</v>
      </c>
      <c r="H401" s="67">
        <f>H402</f>
        <v>8155486.53</v>
      </c>
    </row>
    <row r="402" spans="1:8" ht="48" customHeight="1">
      <c r="A402" s="35" t="s">
        <v>289</v>
      </c>
      <c r="B402" s="25" t="s">
        <v>283</v>
      </c>
      <c r="C402" s="25" t="s">
        <v>7</v>
      </c>
      <c r="D402" s="25" t="s">
        <v>290</v>
      </c>
      <c r="E402" s="25"/>
      <c r="F402" s="72">
        <f>F403+F405+F408+F410</f>
        <v>12164648.21</v>
      </c>
      <c r="G402" s="72">
        <f>G405+G408</f>
        <v>8155486.53</v>
      </c>
      <c r="H402" s="67">
        <f>H405+H408</f>
        <v>8155486.53</v>
      </c>
    </row>
    <row r="403" spans="1:8" ht="48" customHeight="1">
      <c r="A403" s="35" t="s">
        <v>1084</v>
      </c>
      <c r="B403" s="25" t="s">
        <v>283</v>
      </c>
      <c r="C403" s="25" t="s">
        <v>7</v>
      </c>
      <c r="D403" s="25" t="s">
        <v>922</v>
      </c>
      <c r="E403" s="25"/>
      <c r="F403" s="72">
        <f>F404</f>
        <v>1111244</v>
      </c>
      <c r="G403" s="72">
        <f>G404</f>
        <v>0</v>
      </c>
      <c r="H403" s="67">
        <f>H404</f>
        <v>0</v>
      </c>
    </row>
    <row r="404" spans="1:8" ht="48" customHeight="1">
      <c r="A404" s="35" t="s">
        <v>100</v>
      </c>
      <c r="B404" s="25" t="s">
        <v>283</v>
      </c>
      <c r="C404" s="25" t="s">
        <v>7</v>
      </c>
      <c r="D404" s="25" t="s">
        <v>922</v>
      </c>
      <c r="E404" s="25" t="s">
        <v>101</v>
      </c>
      <c r="F404" s="72">
        <f>'[1]Прил 6'!G537</f>
        <v>1111244</v>
      </c>
      <c r="G404" s="72">
        <f>'[1]Прил 6'!H537</f>
        <v>0</v>
      </c>
      <c r="H404" s="67">
        <f>'[1]Прил 6'!I537</f>
        <v>0</v>
      </c>
    </row>
    <row r="405" spans="1:8" ht="40.5" customHeight="1">
      <c r="A405" s="35" t="s">
        <v>146</v>
      </c>
      <c r="B405" s="25" t="s">
        <v>283</v>
      </c>
      <c r="C405" s="25" t="s">
        <v>7</v>
      </c>
      <c r="D405" s="25" t="s">
        <v>291</v>
      </c>
      <c r="E405" s="25"/>
      <c r="F405" s="72">
        <f>F406+F407</f>
        <v>10040934.05</v>
      </c>
      <c r="G405" s="72">
        <f>G407</f>
        <v>8113486.53</v>
      </c>
      <c r="H405" s="67">
        <f>H407</f>
        <v>8113486.53</v>
      </c>
    </row>
    <row r="406" spans="1:8" ht="40.5" customHeight="1">
      <c r="A406" s="35" t="s">
        <v>178</v>
      </c>
      <c r="B406" s="25" t="s">
        <v>283</v>
      </c>
      <c r="C406" s="25" t="s">
        <v>7</v>
      </c>
      <c r="D406" s="25" t="s">
        <v>291</v>
      </c>
      <c r="E406" s="25" t="s">
        <v>179</v>
      </c>
      <c r="F406" s="72">
        <f>'[1]Прил 6'!G539</f>
        <v>1006500</v>
      </c>
      <c r="G406" s="72">
        <v>0</v>
      </c>
      <c r="H406" s="67">
        <v>0</v>
      </c>
    </row>
    <row r="407" spans="1:8" ht="46.5" customHeight="1">
      <c r="A407" s="35" t="s">
        <v>100</v>
      </c>
      <c r="B407" s="25" t="s">
        <v>283</v>
      </c>
      <c r="C407" s="25" t="s">
        <v>7</v>
      </c>
      <c r="D407" s="25" t="s">
        <v>291</v>
      </c>
      <c r="E407" s="25" t="s">
        <v>101</v>
      </c>
      <c r="F407" s="72">
        <f>'[1]Прил 6'!G540</f>
        <v>9034434.05</v>
      </c>
      <c r="G407" s="72">
        <f>'[1]Прил 6'!H540</f>
        <v>8113486.53</v>
      </c>
      <c r="H407" s="67">
        <f>'[1]Прил 6'!I540</f>
        <v>8113486.53</v>
      </c>
    </row>
    <row r="408" spans="1:8" ht="18.75">
      <c r="A408" s="35" t="s">
        <v>292</v>
      </c>
      <c r="B408" s="25" t="s">
        <v>283</v>
      </c>
      <c r="C408" s="25" t="s">
        <v>7</v>
      </c>
      <c r="D408" s="25" t="s">
        <v>293</v>
      </c>
      <c r="E408" s="24"/>
      <c r="F408" s="72">
        <f>F409</f>
        <v>240250.16</v>
      </c>
      <c r="G408" s="72">
        <f>G409</f>
        <v>42000</v>
      </c>
      <c r="H408" s="67">
        <f>H409</f>
        <v>42000</v>
      </c>
    </row>
    <row r="409" spans="1:8" ht="37.5">
      <c r="A409" s="35" t="s">
        <v>100</v>
      </c>
      <c r="B409" s="25" t="s">
        <v>283</v>
      </c>
      <c r="C409" s="25" t="s">
        <v>7</v>
      </c>
      <c r="D409" s="25" t="s">
        <v>293</v>
      </c>
      <c r="E409" s="25" t="s">
        <v>101</v>
      </c>
      <c r="F409" s="72">
        <f>'[1]Прил 6'!G542</f>
        <v>240250.16</v>
      </c>
      <c r="G409" s="72">
        <f>'[1]Прил 6'!H542</f>
        <v>42000</v>
      </c>
      <c r="H409" s="67">
        <f>'[1]Прил 6'!I542</f>
        <v>42000</v>
      </c>
    </row>
    <row r="410" spans="1:8" ht="37.5">
      <c r="A410" s="35" t="s">
        <v>450</v>
      </c>
      <c r="B410" s="25" t="s">
        <v>283</v>
      </c>
      <c r="C410" s="25" t="s">
        <v>7</v>
      </c>
      <c r="D410" s="25" t="s">
        <v>923</v>
      </c>
      <c r="E410" s="25"/>
      <c r="F410" s="72">
        <f>F411</f>
        <v>772220</v>
      </c>
      <c r="G410" s="72">
        <f>G411</f>
        <v>0</v>
      </c>
      <c r="H410" s="67">
        <f>H411</f>
        <v>0</v>
      </c>
    </row>
    <row r="411" spans="1:8" ht="37.5">
      <c r="A411" s="35" t="s">
        <v>100</v>
      </c>
      <c r="B411" s="25" t="s">
        <v>283</v>
      </c>
      <c r="C411" s="25" t="s">
        <v>7</v>
      </c>
      <c r="D411" s="25" t="s">
        <v>923</v>
      </c>
      <c r="E411" s="25" t="s">
        <v>101</v>
      </c>
      <c r="F411" s="72">
        <f>'[1]Прил 6'!G544</f>
        <v>772220</v>
      </c>
      <c r="G411" s="72">
        <f>'[1]Прил 6'!H544</f>
        <v>0</v>
      </c>
      <c r="H411" s="67">
        <f>'[1]Прил 6'!I544</f>
        <v>0</v>
      </c>
    </row>
    <row r="412" spans="1:8" ht="44.25" customHeight="1">
      <c r="A412" s="35" t="s">
        <v>294</v>
      </c>
      <c r="B412" s="25" t="s">
        <v>283</v>
      </c>
      <c r="C412" s="25" t="s">
        <v>7</v>
      </c>
      <c r="D412" s="25" t="s">
        <v>295</v>
      </c>
      <c r="E412" s="25"/>
      <c r="F412" s="72">
        <f aca="true" t="shared" si="45" ref="F412:H414">F413</f>
        <v>16115930.96</v>
      </c>
      <c r="G412" s="72">
        <f t="shared" si="45"/>
        <v>14973379.95</v>
      </c>
      <c r="H412" s="67">
        <f t="shared" si="45"/>
        <v>14973379.95</v>
      </c>
    </row>
    <row r="413" spans="1:8" ht="44.25" customHeight="1">
      <c r="A413" s="35" t="s">
        <v>296</v>
      </c>
      <c r="B413" s="25" t="s">
        <v>283</v>
      </c>
      <c r="C413" s="25" t="s">
        <v>7</v>
      </c>
      <c r="D413" s="25" t="s">
        <v>297</v>
      </c>
      <c r="E413" s="25"/>
      <c r="F413" s="72">
        <f>F414+F416</f>
        <v>16115930.96</v>
      </c>
      <c r="G413" s="72">
        <f t="shared" si="45"/>
        <v>14973379.95</v>
      </c>
      <c r="H413" s="67">
        <f t="shared" si="45"/>
        <v>14973379.95</v>
      </c>
    </row>
    <row r="414" spans="1:8" ht="37.5">
      <c r="A414" s="35" t="s">
        <v>146</v>
      </c>
      <c r="B414" s="25" t="s">
        <v>283</v>
      </c>
      <c r="C414" s="25" t="s">
        <v>7</v>
      </c>
      <c r="D414" s="25" t="s">
        <v>298</v>
      </c>
      <c r="E414" s="25"/>
      <c r="F414" s="72">
        <f t="shared" si="45"/>
        <v>16015930.96</v>
      </c>
      <c r="G414" s="72">
        <f t="shared" si="45"/>
        <v>14973379.95</v>
      </c>
      <c r="H414" s="67">
        <f t="shared" si="45"/>
        <v>14973379.95</v>
      </c>
    </row>
    <row r="415" spans="1:8" ht="37.5">
      <c r="A415" s="35" t="s">
        <v>100</v>
      </c>
      <c r="B415" s="25" t="s">
        <v>283</v>
      </c>
      <c r="C415" s="25" t="s">
        <v>7</v>
      </c>
      <c r="D415" s="25" t="s">
        <v>298</v>
      </c>
      <c r="E415" s="25" t="s">
        <v>101</v>
      </c>
      <c r="F415" s="72">
        <f>'[1]Прил 6'!G548</f>
        <v>16015930.96</v>
      </c>
      <c r="G415" s="72">
        <f>'[1]Прил 6'!H548</f>
        <v>14973379.95</v>
      </c>
      <c r="H415" s="67">
        <f>'[1]Прил 6'!I548</f>
        <v>14973379.95</v>
      </c>
    </row>
    <row r="416" spans="1:8" ht="37.5">
      <c r="A416" s="35" t="s">
        <v>1139</v>
      </c>
      <c r="B416" s="25" t="s">
        <v>283</v>
      </c>
      <c r="C416" s="25" t="s">
        <v>7</v>
      </c>
      <c r="D416" s="25" t="s">
        <v>1140</v>
      </c>
      <c r="E416" s="25"/>
      <c r="F416" s="72">
        <f>F417</f>
        <v>100000</v>
      </c>
      <c r="G416" s="72"/>
      <c r="H416" s="67"/>
    </row>
    <row r="417" spans="1:8" ht="37.5">
      <c r="A417" s="35" t="s">
        <v>100</v>
      </c>
      <c r="B417" s="25" t="s">
        <v>283</v>
      </c>
      <c r="C417" s="25" t="s">
        <v>7</v>
      </c>
      <c r="D417" s="25" t="s">
        <v>1140</v>
      </c>
      <c r="E417" s="25" t="s">
        <v>101</v>
      </c>
      <c r="F417" s="72">
        <f>'[1]Прил 6'!G550</f>
        <v>100000</v>
      </c>
      <c r="G417" s="72"/>
      <c r="H417" s="67"/>
    </row>
    <row r="418" spans="1:8" ht="18.75">
      <c r="A418" s="41" t="s">
        <v>299</v>
      </c>
      <c r="B418" s="24" t="s">
        <v>283</v>
      </c>
      <c r="C418" s="24" t="s">
        <v>39</v>
      </c>
      <c r="D418" s="24"/>
      <c r="E418" s="24"/>
      <c r="F418" s="75">
        <f>F419+F428</f>
        <v>3355090.94</v>
      </c>
      <c r="G418" s="75">
        <f aca="true" t="shared" si="46" ref="F418:H419">G419</f>
        <v>1500217.06</v>
      </c>
      <c r="H418" s="150">
        <f t="shared" si="46"/>
        <v>1500217.06</v>
      </c>
    </row>
    <row r="419" spans="1:8" ht="37.5">
      <c r="A419" s="33" t="s">
        <v>285</v>
      </c>
      <c r="B419" s="25" t="s">
        <v>283</v>
      </c>
      <c r="C419" s="25" t="s">
        <v>39</v>
      </c>
      <c r="D419" s="25" t="s">
        <v>286</v>
      </c>
      <c r="E419" s="25"/>
      <c r="F419" s="72">
        <f t="shared" si="46"/>
        <v>1355090.94</v>
      </c>
      <c r="G419" s="72">
        <f t="shared" si="46"/>
        <v>1500217.06</v>
      </c>
      <c r="H419" s="67">
        <f t="shared" si="46"/>
        <v>1500217.06</v>
      </c>
    </row>
    <row r="420" spans="1:8" ht="61.5" customHeight="1">
      <c r="A420" s="35" t="s">
        <v>300</v>
      </c>
      <c r="B420" s="25" t="s">
        <v>283</v>
      </c>
      <c r="C420" s="25" t="s">
        <v>39</v>
      </c>
      <c r="D420" s="25" t="s">
        <v>301</v>
      </c>
      <c r="E420" s="25"/>
      <c r="F420" s="72">
        <f>F421+F424</f>
        <v>1355090.94</v>
      </c>
      <c r="G420" s="72">
        <f>G421+G424</f>
        <v>1500217.06</v>
      </c>
      <c r="H420" s="67">
        <f>H421+H424</f>
        <v>1500217.06</v>
      </c>
    </row>
    <row r="421" spans="1:8" ht="45.75" customHeight="1">
      <c r="A421" s="35" t="s">
        <v>302</v>
      </c>
      <c r="B421" s="25" t="s">
        <v>283</v>
      </c>
      <c r="C421" s="25" t="s">
        <v>39</v>
      </c>
      <c r="D421" s="25" t="s">
        <v>303</v>
      </c>
      <c r="E421" s="25"/>
      <c r="F421" s="72">
        <f aca="true" t="shared" si="47" ref="F421:H422">F422</f>
        <v>52872</v>
      </c>
      <c r="G421" s="72">
        <f t="shared" si="47"/>
        <v>52872</v>
      </c>
      <c r="H421" s="67">
        <f t="shared" si="47"/>
        <v>52872</v>
      </c>
    </row>
    <row r="422" spans="1:8" ht="61.5" customHeight="1">
      <c r="A422" s="33" t="s">
        <v>304</v>
      </c>
      <c r="B422" s="25" t="s">
        <v>283</v>
      </c>
      <c r="C422" s="25" t="s">
        <v>39</v>
      </c>
      <c r="D422" s="25" t="s">
        <v>305</v>
      </c>
      <c r="E422" s="25"/>
      <c r="F422" s="72">
        <f t="shared" si="47"/>
        <v>52872</v>
      </c>
      <c r="G422" s="72">
        <f t="shared" si="47"/>
        <v>52872</v>
      </c>
      <c r="H422" s="67">
        <f t="shared" si="47"/>
        <v>52872</v>
      </c>
    </row>
    <row r="423" spans="1:8" ht="68.25" customHeight="1">
      <c r="A423" s="35" t="s">
        <v>17</v>
      </c>
      <c r="B423" s="25" t="s">
        <v>283</v>
      </c>
      <c r="C423" s="25" t="s">
        <v>39</v>
      </c>
      <c r="D423" s="25" t="s">
        <v>305</v>
      </c>
      <c r="E423" s="25" t="s">
        <v>25</v>
      </c>
      <c r="F423" s="72">
        <f>'[1]Прил 6'!G556</f>
        <v>52872</v>
      </c>
      <c r="G423" s="72">
        <f>'[1]Прил 6'!H556</f>
        <v>52872</v>
      </c>
      <c r="H423" s="67">
        <f>'[1]Прил 6'!I556</f>
        <v>52872</v>
      </c>
    </row>
    <row r="424" spans="1:8" ht="68.25" customHeight="1">
      <c r="A424" s="35" t="s">
        <v>78</v>
      </c>
      <c r="B424" s="25" t="s">
        <v>283</v>
      </c>
      <c r="C424" s="25" t="s">
        <v>39</v>
      </c>
      <c r="D424" s="25" t="s">
        <v>306</v>
      </c>
      <c r="E424" s="25"/>
      <c r="F424" s="72">
        <f>F425</f>
        <v>1302218.94</v>
      </c>
      <c r="G424" s="72">
        <f>G425</f>
        <v>1447345.06</v>
      </c>
      <c r="H424" s="67">
        <f>H425</f>
        <v>1447345.06</v>
      </c>
    </row>
    <row r="425" spans="1:8" ht="40.5" customHeight="1">
      <c r="A425" s="35" t="s">
        <v>15</v>
      </c>
      <c r="B425" s="25" t="s">
        <v>283</v>
      </c>
      <c r="C425" s="25" t="s">
        <v>39</v>
      </c>
      <c r="D425" s="25" t="s">
        <v>307</v>
      </c>
      <c r="E425" s="25"/>
      <c r="F425" s="72">
        <f>F426+F427</f>
        <v>1302218.94</v>
      </c>
      <c r="G425" s="72">
        <f>G426+G427</f>
        <v>1447345.06</v>
      </c>
      <c r="H425" s="67">
        <f>H426+H427</f>
        <v>1447345.06</v>
      </c>
    </row>
    <row r="426" spans="1:8" ht="67.5" customHeight="1">
      <c r="A426" s="35" t="s">
        <v>17</v>
      </c>
      <c r="B426" s="25" t="s">
        <v>283</v>
      </c>
      <c r="C426" s="25" t="s">
        <v>39</v>
      </c>
      <c r="D426" s="25" t="s">
        <v>307</v>
      </c>
      <c r="E426" s="25" t="s">
        <v>25</v>
      </c>
      <c r="F426" s="72">
        <f>'[1]Прил 6'!G559</f>
        <v>1299568.94</v>
      </c>
      <c r="G426" s="72">
        <f>'[1]Прил 6'!H559</f>
        <v>1444345.06</v>
      </c>
      <c r="H426" s="67">
        <f>'[1]Прил 6'!I559</f>
        <v>1444345.06</v>
      </c>
    </row>
    <row r="427" spans="1:8" ht="42.75" customHeight="1">
      <c r="A427" s="35" t="s">
        <v>48</v>
      </c>
      <c r="B427" s="25" t="s">
        <v>283</v>
      </c>
      <c r="C427" s="25" t="s">
        <v>39</v>
      </c>
      <c r="D427" s="25" t="s">
        <v>307</v>
      </c>
      <c r="E427" s="25" t="s">
        <v>81</v>
      </c>
      <c r="F427" s="72">
        <f>'[1]Прил 6'!G560</f>
        <v>2650</v>
      </c>
      <c r="G427" s="72">
        <f>'[1]Прил 6'!H560</f>
        <v>3000</v>
      </c>
      <c r="H427" s="67">
        <f>'[1]Прил 6'!I560</f>
        <v>3000</v>
      </c>
    </row>
    <row r="428" spans="1:8" ht="42.75" customHeight="1">
      <c r="A428" s="35" t="s">
        <v>395</v>
      </c>
      <c r="B428" s="25" t="s">
        <v>283</v>
      </c>
      <c r="C428" s="25" t="s">
        <v>39</v>
      </c>
      <c r="D428" s="25" t="s">
        <v>135</v>
      </c>
      <c r="E428" s="25"/>
      <c r="F428" s="72">
        <f>F429</f>
        <v>2000000</v>
      </c>
      <c r="G428" s="72"/>
      <c r="H428" s="67"/>
    </row>
    <row r="429" spans="1:8" ht="42.75" customHeight="1">
      <c r="A429" s="35" t="s">
        <v>136</v>
      </c>
      <c r="B429" s="25" t="s">
        <v>283</v>
      </c>
      <c r="C429" s="25" t="s">
        <v>39</v>
      </c>
      <c r="D429" s="25" t="s">
        <v>137</v>
      </c>
      <c r="E429" s="25"/>
      <c r="F429" s="72">
        <f>F430</f>
        <v>2000000</v>
      </c>
      <c r="G429" s="72"/>
      <c r="H429" s="67"/>
    </row>
    <row r="430" spans="1:8" ht="97.5" customHeight="1">
      <c r="A430" s="35" t="s">
        <v>1141</v>
      </c>
      <c r="B430" s="25" t="s">
        <v>283</v>
      </c>
      <c r="C430" s="25" t="s">
        <v>39</v>
      </c>
      <c r="D430" s="25" t="s">
        <v>1142</v>
      </c>
      <c r="E430" s="25"/>
      <c r="F430" s="72">
        <f>F431</f>
        <v>2000000</v>
      </c>
      <c r="G430" s="72"/>
      <c r="H430" s="67"/>
    </row>
    <row r="431" spans="1:8" ht="42.75" customHeight="1">
      <c r="A431" s="35" t="s">
        <v>383</v>
      </c>
      <c r="B431" s="25" t="s">
        <v>283</v>
      </c>
      <c r="C431" s="25" t="s">
        <v>39</v>
      </c>
      <c r="D431" s="25" t="s">
        <v>1142</v>
      </c>
      <c r="E431" s="25" t="s">
        <v>384</v>
      </c>
      <c r="F431" s="72">
        <f>'[1]Прил 6'!G564</f>
        <v>2000000</v>
      </c>
      <c r="G431" s="72"/>
      <c r="H431" s="67"/>
    </row>
    <row r="432" spans="1:8" ht="24.75" customHeight="1">
      <c r="A432" s="62" t="s">
        <v>442</v>
      </c>
      <c r="B432" s="24" t="s">
        <v>151</v>
      </c>
      <c r="C432" s="24"/>
      <c r="D432" s="24"/>
      <c r="E432" s="24"/>
      <c r="F432" s="75">
        <f>F433</f>
        <v>337824</v>
      </c>
      <c r="G432" s="75">
        <f aca="true" t="shared" si="48" ref="G432:H436">G433</f>
        <v>168709</v>
      </c>
      <c r="H432" s="150">
        <f t="shared" si="48"/>
        <v>168709</v>
      </c>
    </row>
    <row r="433" spans="1:8" ht="23.25" customHeight="1">
      <c r="A433" s="62" t="s">
        <v>441</v>
      </c>
      <c r="B433" s="24" t="s">
        <v>151</v>
      </c>
      <c r="C433" s="24" t="s">
        <v>216</v>
      </c>
      <c r="D433" s="24"/>
      <c r="E433" s="24"/>
      <c r="F433" s="75">
        <f>F434</f>
        <v>337824</v>
      </c>
      <c r="G433" s="75">
        <f t="shared" si="48"/>
        <v>168709</v>
      </c>
      <c r="H433" s="150">
        <f t="shared" si="48"/>
        <v>168709</v>
      </c>
    </row>
    <row r="434" spans="1:8" ht="42.75" customHeight="1">
      <c r="A434" s="35" t="s">
        <v>66</v>
      </c>
      <c r="B434" s="25" t="s">
        <v>151</v>
      </c>
      <c r="C434" s="25" t="s">
        <v>216</v>
      </c>
      <c r="D434" s="25" t="s">
        <v>67</v>
      </c>
      <c r="E434" s="25"/>
      <c r="F434" s="72">
        <f>F435</f>
        <v>337824</v>
      </c>
      <c r="G434" s="72">
        <f t="shared" si="48"/>
        <v>168709</v>
      </c>
      <c r="H434" s="67">
        <f t="shared" si="48"/>
        <v>168709</v>
      </c>
    </row>
    <row r="435" spans="1:8" ht="42.75" customHeight="1">
      <c r="A435" s="35" t="s">
        <v>68</v>
      </c>
      <c r="B435" s="25" t="s">
        <v>151</v>
      </c>
      <c r="C435" s="25" t="s">
        <v>216</v>
      </c>
      <c r="D435" s="25" t="s">
        <v>69</v>
      </c>
      <c r="E435" s="25"/>
      <c r="F435" s="72">
        <f>F436</f>
        <v>337824</v>
      </c>
      <c r="G435" s="72">
        <f t="shared" si="48"/>
        <v>168709</v>
      </c>
      <c r="H435" s="67">
        <f t="shared" si="48"/>
        <v>168709</v>
      </c>
    </row>
    <row r="436" spans="1:8" ht="42" customHeight="1">
      <c r="A436" s="35" t="s">
        <v>473</v>
      </c>
      <c r="B436" s="25" t="s">
        <v>151</v>
      </c>
      <c r="C436" s="25" t="s">
        <v>216</v>
      </c>
      <c r="D436" s="25" t="s">
        <v>414</v>
      </c>
      <c r="E436" s="25"/>
      <c r="F436" s="72">
        <f>F437</f>
        <v>337824</v>
      </c>
      <c r="G436" s="72">
        <f t="shared" si="48"/>
        <v>168709</v>
      </c>
      <c r="H436" s="67">
        <f t="shared" si="48"/>
        <v>168709</v>
      </c>
    </row>
    <row r="437" spans="1:8" ht="42.75" customHeight="1">
      <c r="A437" s="35" t="s">
        <v>48</v>
      </c>
      <c r="B437" s="25" t="s">
        <v>151</v>
      </c>
      <c r="C437" s="25" t="s">
        <v>216</v>
      </c>
      <c r="D437" s="25" t="s">
        <v>414</v>
      </c>
      <c r="E437" s="25" t="s">
        <v>81</v>
      </c>
      <c r="F437" s="72">
        <f>'[1]Прил 6'!G221</f>
        <v>337824</v>
      </c>
      <c r="G437" s="72">
        <f>'[1]Прил 6'!H221</f>
        <v>168709</v>
      </c>
      <c r="H437" s="67">
        <f>'[1]Прил 6'!I221</f>
        <v>168709</v>
      </c>
    </row>
    <row r="438" spans="1:8" ht="18.75">
      <c r="A438" s="32" t="s">
        <v>308</v>
      </c>
      <c r="B438" s="24">
        <v>10</v>
      </c>
      <c r="C438" s="24" t="s">
        <v>8</v>
      </c>
      <c r="D438" s="24"/>
      <c r="E438" s="24"/>
      <c r="F438" s="75">
        <f>F439+F445+F482+F531</f>
        <v>71865230.7</v>
      </c>
      <c r="G438" s="75">
        <f>G439+G445+G482+G531</f>
        <v>68293010.36</v>
      </c>
      <c r="H438" s="150">
        <f>H439+H445+H482+H531</f>
        <v>68293010.36</v>
      </c>
    </row>
    <row r="439" spans="1:8" ht="18.75">
      <c r="A439" s="32" t="s">
        <v>309</v>
      </c>
      <c r="B439" s="24" t="s">
        <v>310</v>
      </c>
      <c r="C439" s="24" t="s">
        <v>7</v>
      </c>
      <c r="D439" s="24"/>
      <c r="E439" s="24"/>
      <c r="F439" s="75">
        <f>F440</f>
        <v>29745.67</v>
      </c>
      <c r="G439" s="75">
        <f aca="true" t="shared" si="49" ref="G439:H443">G440</f>
        <v>32742.36</v>
      </c>
      <c r="H439" s="150">
        <f t="shared" si="49"/>
        <v>32742.36</v>
      </c>
    </row>
    <row r="440" spans="1:8" ht="44.25" customHeight="1">
      <c r="A440" s="37" t="s">
        <v>92</v>
      </c>
      <c r="B440" s="25" t="s">
        <v>310</v>
      </c>
      <c r="C440" s="25" t="s">
        <v>7</v>
      </c>
      <c r="D440" s="25" t="s">
        <v>93</v>
      </c>
      <c r="E440" s="24"/>
      <c r="F440" s="72">
        <f>F441</f>
        <v>29745.67</v>
      </c>
      <c r="G440" s="72">
        <f t="shared" si="49"/>
        <v>32742.36</v>
      </c>
      <c r="H440" s="67">
        <f t="shared" si="49"/>
        <v>32742.36</v>
      </c>
    </row>
    <row r="441" spans="1:8" ht="62.25" customHeight="1">
      <c r="A441" s="33" t="s">
        <v>311</v>
      </c>
      <c r="B441" s="25" t="s">
        <v>310</v>
      </c>
      <c r="C441" s="25" t="s">
        <v>7</v>
      </c>
      <c r="D441" s="25" t="s">
        <v>312</v>
      </c>
      <c r="E441" s="25"/>
      <c r="F441" s="72">
        <f>F442</f>
        <v>29745.67</v>
      </c>
      <c r="G441" s="72">
        <f t="shared" si="49"/>
        <v>32742.36</v>
      </c>
      <c r="H441" s="67">
        <f t="shared" si="49"/>
        <v>32742.36</v>
      </c>
    </row>
    <row r="442" spans="1:8" ht="44.25" customHeight="1">
      <c r="A442" s="42" t="s">
        <v>313</v>
      </c>
      <c r="B442" s="25" t="s">
        <v>310</v>
      </c>
      <c r="C442" s="25" t="s">
        <v>7</v>
      </c>
      <c r="D442" s="25" t="s">
        <v>314</v>
      </c>
      <c r="E442" s="25"/>
      <c r="F442" s="72">
        <f>F443</f>
        <v>29745.67</v>
      </c>
      <c r="G442" s="72">
        <f t="shared" si="49"/>
        <v>32742.36</v>
      </c>
      <c r="H442" s="67">
        <f t="shared" si="49"/>
        <v>32742.36</v>
      </c>
    </row>
    <row r="443" spans="1:8" ht="25.5" customHeight="1">
      <c r="A443" s="33" t="s">
        <v>315</v>
      </c>
      <c r="B443" s="25" t="s">
        <v>310</v>
      </c>
      <c r="C443" s="25" t="s">
        <v>7</v>
      </c>
      <c r="D443" s="25" t="s">
        <v>316</v>
      </c>
      <c r="E443" s="25"/>
      <c r="F443" s="72">
        <f>F444</f>
        <v>29745.67</v>
      </c>
      <c r="G443" s="72">
        <f t="shared" si="49"/>
        <v>32742.36</v>
      </c>
      <c r="H443" s="67">
        <f t="shared" si="49"/>
        <v>32742.36</v>
      </c>
    </row>
    <row r="444" spans="1:8" ht="18.75">
      <c r="A444" s="40" t="s">
        <v>270</v>
      </c>
      <c r="B444" s="25" t="s">
        <v>310</v>
      </c>
      <c r="C444" s="25" t="s">
        <v>7</v>
      </c>
      <c r="D444" s="25" t="s">
        <v>316</v>
      </c>
      <c r="E444" s="25" t="s">
        <v>271</v>
      </c>
      <c r="F444" s="72">
        <f>'[1]Прил 6'!G277</f>
        <v>29745.67</v>
      </c>
      <c r="G444" s="72">
        <f>'[1]Прил 6'!H277</f>
        <v>32742.36</v>
      </c>
      <c r="H444" s="67">
        <f>'[1]Прил 6'!I277</f>
        <v>32742.36</v>
      </c>
    </row>
    <row r="445" spans="1:8" ht="18.75">
      <c r="A445" s="41" t="s">
        <v>317</v>
      </c>
      <c r="B445" s="24" t="s">
        <v>310</v>
      </c>
      <c r="C445" s="24" t="s">
        <v>19</v>
      </c>
      <c r="D445" s="24"/>
      <c r="E445" s="24"/>
      <c r="F445" s="75">
        <f>F446+F451+F468+F477</f>
        <v>43687463</v>
      </c>
      <c r="G445" s="75">
        <f>G446+G451+G468+G477</f>
        <v>40354711</v>
      </c>
      <c r="H445" s="150">
        <f>H446+H451+H468+H477</f>
        <v>40354711</v>
      </c>
    </row>
    <row r="446" spans="1:8" ht="37.5">
      <c r="A446" s="33" t="s">
        <v>285</v>
      </c>
      <c r="B446" s="25" t="s">
        <v>310</v>
      </c>
      <c r="C446" s="25" t="s">
        <v>19</v>
      </c>
      <c r="D446" s="25" t="s">
        <v>286</v>
      </c>
      <c r="E446" s="25"/>
      <c r="F446" s="72">
        <f>F447</f>
        <v>1721221</v>
      </c>
      <c r="G446" s="72">
        <f aca="true" t="shared" si="50" ref="G446:H449">G447</f>
        <v>1547094</v>
      </c>
      <c r="H446" s="67">
        <f t="shared" si="50"/>
        <v>1547094</v>
      </c>
    </row>
    <row r="447" spans="1:8" ht="75">
      <c r="A447" s="35" t="s">
        <v>300</v>
      </c>
      <c r="B447" s="25" t="s">
        <v>310</v>
      </c>
      <c r="C447" s="25" t="s">
        <v>19</v>
      </c>
      <c r="D447" s="25" t="s">
        <v>301</v>
      </c>
      <c r="E447" s="25"/>
      <c r="F447" s="72">
        <f>F448</f>
        <v>1721221</v>
      </c>
      <c r="G447" s="72">
        <f t="shared" si="50"/>
        <v>1547094</v>
      </c>
      <c r="H447" s="67">
        <f t="shared" si="50"/>
        <v>1547094</v>
      </c>
    </row>
    <row r="448" spans="1:8" ht="44.25" customHeight="1">
      <c r="A448" s="37" t="s">
        <v>318</v>
      </c>
      <c r="B448" s="25" t="s">
        <v>310</v>
      </c>
      <c r="C448" s="25" t="s">
        <v>19</v>
      </c>
      <c r="D448" s="25" t="s">
        <v>319</v>
      </c>
      <c r="E448" s="25"/>
      <c r="F448" s="72">
        <f>F449</f>
        <v>1721221</v>
      </c>
      <c r="G448" s="72">
        <f t="shared" si="50"/>
        <v>1547094</v>
      </c>
      <c r="H448" s="67">
        <f t="shared" si="50"/>
        <v>1547094</v>
      </c>
    </row>
    <row r="449" spans="1:8" ht="56.25">
      <c r="A449" s="43" t="s">
        <v>320</v>
      </c>
      <c r="B449" s="25" t="s">
        <v>310</v>
      </c>
      <c r="C449" s="25" t="s">
        <v>19</v>
      </c>
      <c r="D449" s="25" t="s">
        <v>321</v>
      </c>
      <c r="E449" s="25"/>
      <c r="F449" s="72">
        <f>F450</f>
        <v>1721221</v>
      </c>
      <c r="G449" s="72">
        <f t="shared" si="50"/>
        <v>1547094</v>
      </c>
      <c r="H449" s="67">
        <f t="shared" si="50"/>
        <v>1547094</v>
      </c>
    </row>
    <row r="450" spans="1:8" ht="18.75">
      <c r="A450" s="40" t="s">
        <v>270</v>
      </c>
      <c r="B450" s="25" t="s">
        <v>310</v>
      </c>
      <c r="C450" s="25" t="s">
        <v>19</v>
      </c>
      <c r="D450" s="25" t="s">
        <v>321</v>
      </c>
      <c r="E450" s="25" t="s">
        <v>271</v>
      </c>
      <c r="F450" s="72">
        <f>'[1]Прил 6'!G571</f>
        <v>1721221</v>
      </c>
      <c r="G450" s="72">
        <f>'[1]Прил 6'!H571</f>
        <v>1547094</v>
      </c>
      <c r="H450" s="67">
        <f>'[1]Прил 6'!I571</f>
        <v>1547094</v>
      </c>
    </row>
    <row r="451" spans="1:8" ht="37.5">
      <c r="A451" s="37" t="s">
        <v>92</v>
      </c>
      <c r="B451" s="25">
        <v>10</v>
      </c>
      <c r="C451" s="25" t="s">
        <v>19</v>
      </c>
      <c r="D451" s="25" t="s">
        <v>93</v>
      </c>
      <c r="E451" s="25"/>
      <c r="F451" s="72">
        <f>F452</f>
        <v>19818321</v>
      </c>
      <c r="G451" s="72">
        <f>G452</f>
        <v>20156717</v>
      </c>
      <c r="H451" s="67">
        <f>H452</f>
        <v>20156717</v>
      </c>
    </row>
    <row r="452" spans="1:8" ht="62.25" customHeight="1">
      <c r="A452" s="33" t="s">
        <v>311</v>
      </c>
      <c r="B452" s="25">
        <v>10</v>
      </c>
      <c r="C452" s="25" t="s">
        <v>19</v>
      </c>
      <c r="D452" s="25" t="s">
        <v>312</v>
      </c>
      <c r="E452" s="25"/>
      <c r="F452" s="72">
        <f>F453+F457+F461</f>
        <v>19818321</v>
      </c>
      <c r="G452" s="72">
        <f>G453+G457+G461</f>
        <v>20156717</v>
      </c>
      <c r="H452" s="67">
        <f>H453+H457+H461</f>
        <v>20156717</v>
      </c>
    </row>
    <row r="453" spans="1:8" ht="41.25" customHeight="1">
      <c r="A453" s="42" t="s">
        <v>326</v>
      </c>
      <c r="B453" s="25">
        <v>10</v>
      </c>
      <c r="C453" s="25" t="s">
        <v>19</v>
      </c>
      <c r="D453" s="25" t="s">
        <v>327</v>
      </c>
      <c r="E453" s="25"/>
      <c r="F453" s="72">
        <f>F454</f>
        <v>243092</v>
      </c>
      <c r="G453" s="72">
        <f>G454</f>
        <v>243092</v>
      </c>
      <c r="H453" s="67">
        <f>H454</f>
        <v>243092</v>
      </c>
    </row>
    <row r="454" spans="1:8" ht="37.5">
      <c r="A454" s="35" t="s">
        <v>328</v>
      </c>
      <c r="B454" s="25">
        <v>10</v>
      </c>
      <c r="C454" s="25" t="s">
        <v>19</v>
      </c>
      <c r="D454" s="25" t="s">
        <v>329</v>
      </c>
      <c r="E454" s="25"/>
      <c r="F454" s="72">
        <f>F455+F456</f>
        <v>243092</v>
      </c>
      <c r="G454" s="72">
        <f>G455+G456</f>
        <v>243092</v>
      </c>
      <c r="H454" s="67">
        <f>H455+H456</f>
        <v>243092</v>
      </c>
    </row>
    <row r="455" spans="1:8" ht="42" customHeight="1">
      <c r="A455" s="35" t="s">
        <v>48</v>
      </c>
      <c r="B455" s="25">
        <v>10</v>
      </c>
      <c r="C455" s="25" t="s">
        <v>19</v>
      </c>
      <c r="D455" s="25" t="s">
        <v>329</v>
      </c>
      <c r="E455" s="25" t="s">
        <v>81</v>
      </c>
      <c r="F455" s="72">
        <f>'[1]Прил 6'!G283</f>
        <v>4415</v>
      </c>
      <c r="G455" s="72">
        <f>'[1]Прил 6'!H283</f>
        <v>4415</v>
      </c>
      <c r="H455" s="67">
        <f>'[1]Прил 6'!I283</f>
        <v>4415</v>
      </c>
    </row>
    <row r="456" spans="1:8" ht="25.5" customHeight="1">
      <c r="A456" s="40" t="s">
        <v>270</v>
      </c>
      <c r="B456" s="25">
        <v>10</v>
      </c>
      <c r="C456" s="25" t="s">
        <v>19</v>
      </c>
      <c r="D456" s="25" t="s">
        <v>329</v>
      </c>
      <c r="E456" s="25" t="s">
        <v>271</v>
      </c>
      <c r="F456" s="72">
        <f>'[1]Прил 6'!G284</f>
        <v>238677</v>
      </c>
      <c r="G456" s="72">
        <f>'[1]Прил 6'!H284</f>
        <v>238677</v>
      </c>
      <c r="H456" s="67">
        <f>'[1]Прил 6'!I284</f>
        <v>238677</v>
      </c>
    </row>
    <row r="457" spans="1:8" ht="51.75" customHeight="1">
      <c r="A457" s="42" t="s">
        <v>330</v>
      </c>
      <c r="B457" s="25">
        <v>10</v>
      </c>
      <c r="C457" s="25" t="s">
        <v>19</v>
      </c>
      <c r="D457" s="25" t="s">
        <v>331</v>
      </c>
      <c r="E457" s="25"/>
      <c r="F457" s="72">
        <f>F458</f>
        <v>1062323</v>
      </c>
      <c r="G457" s="72">
        <f>G458</f>
        <v>1133037</v>
      </c>
      <c r="H457" s="67">
        <f>H458</f>
        <v>1133037</v>
      </c>
    </row>
    <row r="458" spans="1:8" ht="37.5">
      <c r="A458" s="35" t="s">
        <v>332</v>
      </c>
      <c r="B458" s="25">
        <v>10</v>
      </c>
      <c r="C458" s="25" t="s">
        <v>19</v>
      </c>
      <c r="D458" s="25" t="s">
        <v>333</v>
      </c>
      <c r="E458" s="25"/>
      <c r="F458" s="72">
        <f>F459+F460</f>
        <v>1062323</v>
      </c>
      <c r="G458" s="72">
        <f>G459+G460</f>
        <v>1133037</v>
      </c>
      <c r="H458" s="67">
        <f>H459+H460</f>
        <v>1133037</v>
      </c>
    </row>
    <row r="459" spans="1:8" ht="45" customHeight="1">
      <c r="A459" s="35" t="s">
        <v>48</v>
      </c>
      <c r="B459" s="25">
        <v>10</v>
      </c>
      <c r="C459" s="25" t="s">
        <v>19</v>
      </c>
      <c r="D459" s="25" t="s">
        <v>333</v>
      </c>
      <c r="E459" s="25" t="s">
        <v>81</v>
      </c>
      <c r="F459" s="72">
        <f>'[1]Прил 6'!G287</f>
        <v>14060</v>
      </c>
      <c r="G459" s="72">
        <f>'[1]Прил 6'!H287</f>
        <v>9000</v>
      </c>
      <c r="H459" s="67">
        <f>'[1]Прил 6'!I287</f>
        <v>9000</v>
      </c>
    </row>
    <row r="460" spans="1:8" ht="18.75">
      <c r="A460" s="40" t="s">
        <v>270</v>
      </c>
      <c r="B460" s="25">
        <v>10</v>
      </c>
      <c r="C460" s="25" t="s">
        <v>19</v>
      </c>
      <c r="D460" s="25" t="s">
        <v>333</v>
      </c>
      <c r="E460" s="25" t="s">
        <v>271</v>
      </c>
      <c r="F460" s="72">
        <f>'[1]Прил 6'!G288</f>
        <v>1048263</v>
      </c>
      <c r="G460" s="72">
        <f>'[1]Прил 6'!H288</f>
        <v>1124037</v>
      </c>
      <c r="H460" s="67">
        <f>'[1]Прил 6'!I288</f>
        <v>1124037</v>
      </c>
    </row>
    <row r="461" spans="1:8" ht="42" customHeight="1">
      <c r="A461" s="42" t="s">
        <v>334</v>
      </c>
      <c r="B461" s="25">
        <v>10</v>
      </c>
      <c r="C461" s="25" t="s">
        <v>19</v>
      </c>
      <c r="D461" s="25" t="s">
        <v>335</v>
      </c>
      <c r="E461" s="25"/>
      <c r="F461" s="72">
        <f>F462+F465</f>
        <v>18512906</v>
      </c>
      <c r="G461" s="72">
        <f>G462+G465</f>
        <v>18780588</v>
      </c>
      <c r="H461" s="67">
        <f>H462+H465</f>
        <v>18780588</v>
      </c>
    </row>
    <row r="462" spans="1:8" ht="18.75">
      <c r="A462" s="35" t="s">
        <v>336</v>
      </c>
      <c r="B462" s="25">
        <v>10</v>
      </c>
      <c r="C462" s="25" t="s">
        <v>19</v>
      </c>
      <c r="D462" s="25" t="s">
        <v>337</v>
      </c>
      <c r="E462" s="25"/>
      <c r="F462" s="72">
        <f>F463+F464</f>
        <v>16168988</v>
      </c>
      <c r="G462" s="72">
        <f>G463+G464</f>
        <v>16032988</v>
      </c>
      <c r="H462" s="67">
        <f>H463+H464</f>
        <v>16032988</v>
      </c>
    </row>
    <row r="463" spans="1:8" ht="49.5" customHeight="1">
      <c r="A463" s="35" t="s">
        <v>48</v>
      </c>
      <c r="B463" s="25">
        <v>10</v>
      </c>
      <c r="C463" s="25" t="s">
        <v>19</v>
      </c>
      <c r="D463" s="25" t="s">
        <v>337</v>
      </c>
      <c r="E463" s="25" t="s">
        <v>81</v>
      </c>
      <c r="F463" s="72">
        <f>'[1]Прил 6'!G291</f>
        <v>271930</v>
      </c>
      <c r="G463" s="72">
        <f>'[1]Прил 6'!H291</f>
        <v>270000</v>
      </c>
      <c r="H463" s="67">
        <f>'[1]Прил 6'!I291</f>
        <v>270000</v>
      </c>
    </row>
    <row r="464" spans="1:8" ht="18.75">
      <c r="A464" s="40" t="s">
        <v>270</v>
      </c>
      <c r="B464" s="25">
        <v>10</v>
      </c>
      <c r="C464" s="25" t="s">
        <v>19</v>
      </c>
      <c r="D464" s="25" t="s">
        <v>337</v>
      </c>
      <c r="E464" s="25" t="s">
        <v>271</v>
      </c>
      <c r="F464" s="72">
        <f>'[1]Прил 6'!G292</f>
        <v>15897058</v>
      </c>
      <c r="G464" s="72">
        <f>'[1]Прил 6'!H292</f>
        <v>15762988</v>
      </c>
      <c r="H464" s="67">
        <f>'[1]Прил 6'!I292</f>
        <v>15762988</v>
      </c>
    </row>
    <row r="465" spans="1:8" ht="18.75">
      <c r="A465" s="33" t="s">
        <v>338</v>
      </c>
      <c r="B465" s="25">
        <v>10</v>
      </c>
      <c r="C465" s="25" t="s">
        <v>19</v>
      </c>
      <c r="D465" s="25" t="s">
        <v>339</v>
      </c>
      <c r="E465" s="25"/>
      <c r="F465" s="72">
        <f>F466+F467</f>
        <v>2343918</v>
      </c>
      <c r="G465" s="72">
        <f>G466+G467</f>
        <v>2747600</v>
      </c>
      <c r="H465" s="67">
        <f>H466+H467</f>
        <v>2747600</v>
      </c>
    </row>
    <row r="466" spans="1:8" ht="47.25" customHeight="1">
      <c r="A466" s="35" t="s">
        <v>48</v>
      </c>
      <c r="B466" s="25">
        <v>10</v>
      </c>
      <c r="C466" s="25" t="s">
        <v>19</v>
      </c>
      <c r="D466" s="25" t="s">
        <v>339</v>
      </c>
      <c r="E466" s="25" t="s">
        <v>81</v>
      </c>
      <c r="F466" s="72">
        <f>'[1]Прил 6'!G294</f>
        <v>40600</v>
      </c>
      <c r="G466" s="72">
        <f>'[1]Прил 6'!H294</f>
        <v>47600</v>
      </c>
      <c r="H466" s="67">
        <f>'[1]Прил 6'!I294</f>
        <v>47600</v>
      </c>
    </row>
    <row r="467" spans="1:8" ht="18.75">
      <c r="A467" s="40" t="s">
        <v>270</v>
      </c>
      <c r="B467" s="25">
        <v>10</v>
      </c>
      <c r="C467" s="25" t="s">
        <v>19</v>
      </c>
      <c r="D467" s="25" t="s">
        <v>339</v>
      </c>
      <c r="E467" s="25" t="s">
        <v>271</v>
      </c>
      <c r="F467" s="72">
        <f>'[1]Прил 6'!G295</f>
        <v>2303318</v>
      </c>
      <c r="G467" s="72">
        <f>'[1]Прил 6'!H295</f>
        <v>2700000</v>
      </c>
      <c r="H467" s="67">
        <f>'[1]Прил 6'!I295</f>
        <v>2700000</v>
      </c>
    </row>
    <row r="468" spans="1:8" ht="45" customHeight="1">
      <c r="A468" s="35" t="s">
        <v>218</v>
      </c>
      <c r="B468" s="25" t="s">
        <v>310</v>
      </c>
      <c r="C468" s="25" t="s">
        <v>19</v>
      </c>
      <c r="D468" s="25" t="s">
        <v>219</v>
      </c>
      <c r="E468" s="25"/>
      <c r="F468" s="72">
        <f>F469+F473</f>
        <v>18319644</v>
      </c>
      <c r="G468" s="72">
        <f>G469+G473</f>
        <v>16850900</v>
      </c>
      <c r="H468" s="67">
        <f>H469+H473</f>
        <v>16850900</v>
      </c>
    </row>
    <row r="469" spans="1:8" ht="56.25">
      <c r="A469" s="35" t="s">
        <v>220</v>
      </c>
      <c r="B469" s="25" t="s">
        <v>310</v>
      </c>
      <c r="C469" s="25" t="s">
        <v>19</v>
      </c>
      <c r="D469" s="25" t="s">
        <v>221</v>
      </c>
      <c r="E469" s="25"/>
      <c r="F469" s="72">
        <f>F470</f>
        <v>17848332</v>
      </c>
      <c r="G469" s="72">
        <f aca="true" t="shared" si="51" ref="G469:H471">G470</f>
        <v>16460900</v>
      </c>
      <c r="H469" s="67">
        <f t="shared" si="51"/>
        <v>16460900</v>
      </c>
    </row>
    <row r="470" spans="1:8" ht="49.5" customHeight="1">
      <c r="A470" s="35" t="s">
        <v>226</v>
      </c>
      <c r="B470" s="25" t="s">
        <v>310</v>
      </c>
      <c r="C470" s="25" t="s">
        <v>19</v>
      </c>
      <c r="D470" s="25" t="s">
        <v>227</v>
      </c>
      <c r="E470" s="25"/>
      <c r="F470" s="72">
        <f>F471</f>
        <v>17848332</v>
      </c>
      <c r="G470" s="72">
        <f t="shared" si="51"/>
        <v>16460900</v>
      </c>
      <c r="H470" s="67">
        <f t="shared" si="51"/>
        <v>16460900</v>
      </c>
    </row>
    <row r="471" spans="1:8" ht="93.75">
      <c r="A471" s="35" t="s">
        <v>340</v>
      </c>
      <c r="B471" s="25" t="s">
        <v>310</v>
      </c>
      <c r="C471" s="25" t="s">
        <v>19</v>
      </c>
      <c r="D471" s="25" t="s">
        <v>341</v>
      </c>
      <c r="E471" s="25"/>
      <c r="F471" s="72">
        <f>F472</f>
        <v>17848332</v>
      </c>
      <c r="G471" s="72">
        <f t="shared" si="51"/>
        <v>16460900</v>
      </c>
      <c r="H471" s="67">
        <f t="shared" si="51"/>
        <v>16460900</v>
      </c>
    </row>
    <row r="472" spans="1:8" ht="37.5">
      <c r="A472" s="35" t="s">
        <v>100</v>
      </c>
      <c r="B472" s="25" t="s">
        <v>310</v>
      </c>
      <c r="C472" s="25" t="s">
        <v>19</v>
      </c>
      <c r="D472" s="25" t="s">
        <v>341</v>
      </c>
      <c r="E472" s="25" t="s">
        <v>101</v>
      </c>
      <c r="F472" s="72">
        <f>'[1]Прил 6'!G493</f>
        <v>17848332</v>
      </c>
      <c r="G472" s="72">
        <f>'[1]Прил 6'!H493</f>
        <v>16460900</v>
      </c>
      <c r="H472" s="67">
        <f>'[1]Прил 6'!I493</f>
        <v>16460900</v>
      </c>
    </row>
    <row r="473" spans="1:8" ht="76.5" customHeight="1">
      <c r="A473" s="43" t="s">
        <v>342</v>
      </c>
      <c r="B473" s="25" t="s">
        <v>310</v>
      </c>
      <c r="C473" s="25" t="s">
        <v>19</v>
      </c>
      <c r="D473" s="25" t="s">
        <v>252</v>
      </c>
      <c r="E473" s="25"/>
      <c r="F473" s="72">
        <f>F474</f>
        <v>471312</v>
      </c>
      <c r="G473" s="72">
        <f aca="true" t="shared" si="52" ref="G473:H475">G474</f>
        <v>390000</v>
      </c>
      <c r="H473" s="67">
        <f t="shared" si="52"/>
        <v>390000</v>
      </c>
    </row>
    <row r="474" spans="1:8" ht="42" customHeight="1">
      <c r="A474" s="35" t="s">
        <v>343</v>
      </c>
      <c r="B474" s="25" t="s">
        <v>310</v>
      </c>
      <c r="C474" s="25" t="s">
        <v>19</v>
      </c>
      <c r="D474" s="25" t="s">
        <v>344</v>
      </c>
      <c r="E474" s="25"/>
      <c r="F474" s="72">
        <f>F475</f>
        <v>471312</v>
      </c>
      <c r="G474" s="72">
        <f t="shared" si="52"/>
        <v>390000</v>
      </c>
      <c r="H474" s="67">
        <f t="shared" si="52"/>
        <v>390000</v>
      </c>
    </row>
    <row r="475" spans="1:8" ht="81.75" customHeight="1">
      <c r="A475" s="33" t="s">
        <v>340</v>
      </c>
      <c r="B475" s="25" t="s">
        <v>310</v>
      </c>
      <c r="C475" s="25" t="s">
        <v>19</v>
      </c>
      <c r="D475" s="25" t="s">
        <v>345</v>
      </c>
      <c r="E475" s="25"/>
      <c r="F475" s="72">
        <f>F476</f>
        <v>471312</v>
      </c>
      <c r="G475" s="72">
        <f t="shared" si="52"/>
        <v>390000</v>
      </c>
      <c r="H475" s="67">
        <f t="shared" si="52"/>
        <v>390000</v>
      </c>
    </row>
    <row r="476" spans="1:8" ht="45.75" customHeight="1">
      <c r="A476" s="35" t="s">
        <v>100</v>
      </c>
      <c r="B476" s="25" t="s">
        <v>310</v>
      </c>
      <c r="C476" s="25" t="s">
        <v>19</v>
      </c>
      <c r="D476" s="25" t="s">
        <v>345</v>
      </c>
      <c r="E476" s="25" t="s">
        <v>101</v>
      </c>
      <c r="F476" s="72">
        <f>'[1]Прил 6'!G576</f>
        <v>471312</v>
      </c>
      <c r="G476" s="72">
        <f>'[1]Прил 6'!H576</f>
        <v>390000</v>
      </c>
      <c r="H476" s="67">
        <f>'[1]Прил 6'!I576</f>
        <v>390000</v>
      </c>
    </row>
    <row r="477" spans="1:8" ht="60.75" customHeight="1">
      <c r="A477" s="35" t="s">
        <v>404</v>
      </c>
      <c r="B477" s="25" t="s">
        <v>310</v>
      </c>
      <c r="C477" s="25" t="s">
        <v>19</v>
      </c>
      <c r="D477" s="25" t="s">
        <v>405</v>
      </c>
      <c r="E477" s="25"/>
      <c r="F477" s="72">
        <f>F478</f>
        <v>3828277</v>
      </c>
      <c r="G477" s="72">
        <f aca="true" t="shared" si="53" ref="G477:H480">G478</f>
        <v>1800000</v>
      </c>
      <c r="H477" s="67">
        <f t="shared" si="53"/>
        <v>1800000</v>
      </c>
    </row>
    <row r="478" spans="1:8" ht="99" customHeight="1">
      <c r="A478" s="44" t="s">
        <v>438</v>
      </c>
      <c r="B478" s="25" t="s">
        <v>310</v>
      </c>
      <c r="C478" s="25" t="s">
        <v>19</v>
      </c>
      <c r="D478" s="25" t="s">
        <v>424</v>
      </c>
      <c r="E478" s="25"/>
      <c r="F478" s="72">
        <f>F479</f>
        <v>3828277</v>
      </c>
      <c r="G478" s="72">
        <f t="shared" si="53"/>
        <v>1800000</v>
      </c>
      <c r="H478" s="67">
        <f t="shared" si="53"/>
        <v>1800000</v>
      </c>
    </row>
    <row r="479" spans="1:8" ht="40.5" customHeight="1">
      <c r="A479" s="44" t="s">
        <v>439</v>
      </c>
      <c r="B479" s="25" t="s">
        <v>310</v>
      </c>
      <c r="C479" s="25" t="s">
        <v>19</v>
      </c>
      <c r="D479" s="27" t="s">
        <v>443</v>
      </c>
      <c r="E479" s="25"/>
      <c r="F479" s="72">
        <f>F480</f>
        <v>3828277</v>
      </c>
      <c r="G479" s="72">
        <f t="shared" si="53"/>
        <v>1800000</v>
      </c>
      <c r="H479" s="67">
        <f t="shared" si="53"/>
        <v>1800000</v>
      </c>
    </row>
    <row r="480" spans="1:8" ht="24" customHeight="1">
      <c r="A480" s="44" t="s">
        <v>462</v>
      </c>
      <c r="B480" s="25" t="s">
        <v>310</v>
      </c>
      <c r="C480" s="25" t="s">
        <v>19</v>
      </c>
      <c r="D480" s="27" t="s">
        <v>461</v>
      </c>
      <c r="E480" s="25"/>
      <c r="F480" s="72">
        <f>F481</f>
        <v>3828277</v>
      </c>
      <c r="G480" s="72">
        <f t="shared" si="53"/>
        <v>1800000</v>
      </c>
      <c r="H480" s="67">
        <f t="shared" si="53"/>
        <v>1800000</v>
      </c>
    </row>
    <row r="481" spans="1:8" ht="24.75" customHeight="1">
      <c r="A481" s="44" t="s">
        <v>270</v>
      </c>
      <c r="B481" s="25" t="s">
        <v>310</v>
      </c>
      <c r="C481" s="25" t="s">
        <v>19</v>
      </c>
      <c r="D481" s="27" t="s">
        <v>461</v>
      </c>
      <c r="E481" s="25" t="s">
        <v>271</v>
      </c>
      <c r="F481" s="72">
        <f>'[1]Прил 6'!G228</f>
        <v>3828277</v>
      </c>
      <c r="G481" s="72">
        <f>'[1]Прил 6'!H228</f>
        <v>1800000</v>
      </c>
      <c r="H481" s="67">
        <f>'[1]Прил 6'!I228</f>
        <v>1800000</v>
      </c>
    </row>
    <row r="482" spans="1:8" ht="18.75">
      <c r="A482" s="32" t="s">
        <v>346</v>
      </c>
      <c r="B482" s="24">
        <v>10</v>
      </c>
      <c r="C482" s="24" t="s">
        <v>39</v>
      </c>
      <c r="D482" s="24"/>
      <c r="E482" s="24"/>
      <c r="F482" s="75">
        <f>F483+F492+F501+F517+F522+F527</f>
        <v>24892022.03</v>
      </c>
      <c r="G482" s="75">
        <f>G483+G492+G501+G517+G522+G527</f>
        <v>24649557</v>
      </c>
      <c r="H482" s="150">
        <f>H483+H492+H501+H517+H522+H527</f>
        <v>24649557</v>
      </c>
    </row>
    <row r="483" spans="1:8" ht="37.5">
      <c r="A483" s="33" t="s">
        <v>285</v>
      </c>
      <c r="B483" s="25" t="s">
        <v>310</v>
      </c>
      <c r="C483" s="25" t="s">
        <v>39</v>
      </c>
      <c r="D483" s="25" t="s">
        <v>286</v>
      </c>
      <c r="E483" s="25"/>
      <c r="F483" s="72">
        <f>F484+F488</f>
        <v>450</v>
      </c>
      <c r="G483" s="72">
        <f>G484+G488</f>
        <v>0</v>
      </c>
      <c r="H483" s="67">
        <f>H484+H488</f>
        <v>0</v>
      </c>
    </row>
    <row r="484" spans="1:8" ht="37.5">
      <c r="A484" s="35" t="s">
        <v>287</v>
      </c>
      <c r="B484" s="25" t="s">
        <v>310</v>
      </c>
      <c r="C484" s="25" t="s">
        <v>39</v>
      </c>
      <c r="D484" s="25" t="s">
        <v>288</v>
      </c>
      <c r="E484" s="25"/>
      <c r="F484" s="72">
        <f aca="true" t="shared" si="54" ref="F484:H486">F485</f>
        <v>150</v>
      </c>
      <c r="G484" s="72">
        <f t="shared" si="54"/>
        <v>0</v>
      </c>
      <c r="H484" s="67">
        <f t="shared" si="54"/>
        <v>0</v>
      </c>
    </row>
    <row r="485" spans="1:8" ht="37.5">
      <c r="A485" s="35" t="s">
        <v>289</v>
      </c>
      <c r="B485" s="25" t="s">
        <v>310</v>
      </c>
      <c r="C485" s="25" t="s">
        <v>39</v>
      </c>
      <c r="D485" s="25" t="s">
        <v>290</v>
      </c>
      <c r="E485" s="25"/>
      <c r="F485" s="72">
        <f t="shared" si="54"/>
        <v>150</v>
      </c>
      <c r="G485" s="72">
        <f t="shared" si="54"/>
        <v>0</v>
      </c>
      <c r="H485" s="67">
        <f t="shared" si="54"/>
        <v>0</v>
      </c>
    </row>
    <row r="486" spans="1:8" ht="37.5">
      <c r="A486" s="35" t="s">
        <v>146</v>
      </c>
      <c r="B486" s="25" t="s">
        <v>310</v>
      </c>
      <c r="C486" s="25" t="s">
        <v>39</v>
      </c>
      <c r="D486" s="25" t="s">
        <v>291</v>
      </c>
      <c r="E486" s="25"/>
      <c r="F486" s="72">
        <f t="shared" si="54"/>
        <v>150</v>
      </c>
      <c r="G486" s="72">
        <f t="shared" si="54"/>
        <v>0</v>
      </c>
      <c r="H486" s="67">
        <f t="shared" si="54"/>
        <v>0</v>
      </c>
    </row>
    <row r="487" spans="1:8" ht="37.5">
      <c r="A487" s="35" t="s">
        <v>100</v>
      </c>
      <c r="B487" s="25" t="s">
        <v>310</v>
      </c>
      <c r="C487" s="25" t="s">
        <v>39</v>
      </c>
      <c r="D487" s="25" t="s">
        <v>291</v>
      </c>
      <c r="E487" s="25" t="s">
        <v>101</v>
      </c>
      <c r="F487" s="72">
        <f>'[1]Прил 6'!G582</f>
        <v>150</v>
      </c>
      <c r="G487" s="72">
        <f>'[1]Прил 6'!H582</f>
        <v>0</v>
      </c>
      <c r="H487" s="67">
        <f>'[1]Прил 6'!I582</f>
        <v>0</v>
      </c>
    </row>
    <row r="488" spans="1:8" ht="75">
      <c r="A488" s="35" t="s">
        <v>300</v>
      </c>
      <c r="B488" s="25" t="s">
        <v>310</v>
      </c>
      <c r="C488" s="25" t="s">
        <v>39</v>
      </c>
      <c r="D488" s="25" t="s">
        <v>301</v>
      </c>
      <c r="E488" s="25"/>
      <c r="F488" s="72">
        <f aca="true" t="shared" si="55" ref="F488:H490">F489</f>
        <v>300</v>
      </c>
      <c r="G488" s="72">
        <f t="shared" si="55"/>
        <v>0</v>
      </c>
      <c r="H488" s="67">
        <f t="shared" si="55"/>
        <v>0</v>
      </c>
    </row>
    <row r="489" spans="1:8" ht="37.5">
      <c r="A489" s="35" t="s">
        <v>78</v>
      </c>
      <c r="B489" s="25" t="s">
        <v>310</v>
      </c>
      <c r="C489" s="25" t="s">
        <v>39</v>
      </c>
      <c r="D489" s="25" t="s">
        <v>306</v>
      </c>
      <c r="E489" s="25"/>
      <c r="F489" s="72">
        <f t="shared" si="55"/>
        <v>300</v>
      </c>
      <c r="G489" s="72">
        <f t="shared" si="55"/>
        <v>0</v>
      </c>
      <c r="H489" s="67">
        <f t="shared" si="55"/>
        <v>0</v>
      </c>
    </row>
    <row r="490" spans="1:8" ht="37.5">
      <c r="A490" s="35" t="s">
        <v>15</v>
      </c>
      <c r="B490" s="25" t="s">
        <v>310</v>
      </c>
      <c r="C490" s="25" t="s">
        <v>39</v>
      </c>
      <c r="D490" s="25" t="s">
        <v>307</v>
      </c>
      <c r="E490" s="25"/>
      <c r="F490" s="72">
        <f t="shared" si="55"/>
        <v>300</v>
      </c>
      <c r="G490" s="72">
        <f t="shared" si="55"/>
        <v>0</v>
      </c>
      <c r="H490" s="67">
        <f t="shared" si="55"/>
        <v>0</v>
      </c>
    </row>
    <row r="491" spans="1:8" ht="75">
      <c r="A491" s="35" t="s">
        <v>17</v>
      </c>
      <c r="B491" s="25" t="s">
        <v>310</v>
      </c>
      <c r="C491" s="25" t="s">
        <v>39</v>
      </c>
      <c r="D491" s="25" t="s">
        <v>307</v>
      </c>
      <c r="E491" s="25" t="s">
        <v>25</v>
      </c>
      <c r="F491" s="72">
        <f>'[1]Прил 6'!G586</f>
        <v>300</v>
      </c>
      <c r="G491" s="72">
        <f>'[1]Прил 6'!H586</f>
        <v>0</v>
      </c>
      <c r="H491" s="67">
        <f>'[1]Прил 6'!I586</f>
        <v>0</v>
      </c>
    </row>
    <row r="492" spans="1:8" ht="49.5" customHeight="1">
      <c r="A492" s="37" t="s">
        <v>92</v>
      </c>
      <c r="B492" s="25">
        <v>10</v>
      </c>
      <c r="C492" s="25" t="s">
        <v>39</v>
      </c>
      <c r="D492" s="25" t="s">
        <v>93</v>
      </c>
      <c r="E492" s="25"/>
      <c r="F492" s="72">
        <f>F493+F497</f>
        <v>19011362</v>
      </c>
      <c r="G492" s="72">
        <f>G493+G497</f>
        <v>18777284</v>
      </c>
      <c r="H492" s="67">
        <f>H493+H497</f>
        <v>18777284</v>
      </c>
    </row>
    <row r="493" spans="1:8" ht="59.25" customHeight="1">
      <c r="A493" s="33" t="s">
        <v>311</v>
      </c>
      <c r="B493" s="25" t="s">
        <v>310</v>
      </c>
      <c r="C493" s="25" t="s">
        <v>39</v>
      </c>
      <c r="D493" s="25" t="s">
        <v>312</v>
      </c>
      <c r="E493" s="25"/>
      <c r="F493" s="72">
        <f aca="true" t="shared" si="56" ref="F493:H495">F494</f>
        <v>2772518</v>
      </c>
      <c r="G493" s="72">
        <f t="shared" si="56"/>
        <v>2538440</v>
      </c>
      <c r="H493" s="67">
        <f t="shared" si="56"/>
        <v>2538440</v>
      </c>
    </row>
    <row r="494" spans="1:8" ht="60" customHeight="1">
      <c r="A494" s="35" t="s">
        <v>322</v>
      </c>
      <c r="B494" s="25" t="s">
        <v>310</v>
      </c>
      <c r="C494" s="25" t="s">
        <v>39</v>
      </c>
      <c r="D494" s="25" t="s">
        <v>323</v>
      </c>
      <c r="E494" s="25"/>
      <c r="F494" s="72">
        <f t="shared" si="56"/>
        <v>2772518</v>
      </c>
      <c r="G494" s="72">
        <f t="shared" si="56"/>
        <v>2538440</v>
      </c>
      <c r="H494" s="67">
        <f t="shared" si="56"/>
        <v>2538440</v>
      </c>
    </row>
    <row r="495" spans="1:8" ht="21.75" customHeight="1">
      <c r="A495" s="35" t="s">
        <v>324</v>
      </c>
      <c r="B495" s="25" t="s">
        <v>310</v>
      </c>
      <c r="C495" s="25" t="s">
        <v>39</v>
      </c>
      <c r="D495" s="25" t="s">
        <v>325</v>
      </c>
      <c r="E495" s="25"/>
      <c r="F495" s="72">
        <f t="shared" si="56"/>
        <v>2772518</v>
      </c>
      <c r="G495" s="72">
        <f t="shared" si="56"/>
        <v>2538440</v>
      </c>
      <c r="H495" s="67">
        <f t="shared" si="56"/>
        <v>2538440</v>
      </c>
    </row>
    <row r="496" spans="1:8" ht="22.5" customHeight="1">
      <c r="A496" s="40" t="s">
        <v>270</v>
      </c>
      <c r="B496" s="25" t="s">
        <v>310</v>
      </c>
      <c r="C496" s="25" t="s">
        <v>39</v>
      </c>
      <c r="D496" s="25" t="s">
        <v>325</v>
      </c>
      <c r="E496" s="25" t="s">
        <v>271</v>
      </c>
      <c r="F496" s="72">
        <f>'[1]Прил 6'!G301</f>
        <v>2772518</v>
      </c>
      <c r="G496" s="72">
        <f>'[1]Прил 6'!H301</f>
        <v>2538440</v>
      </c>
      <c r="H496" s="67">
        <f>'[1]Прил 6'!I301</f>
        <v>2538440</v>
      </c>
    </row>
    <row r="497" spans="1:8" ht="87" customHeight="1">
      <c r="A497" s="37" t="s">
        <v>102</v>
      </c>
      <c r="B497" s="25">
        <v>10</v>
      </c>
      <c r="C497" s="25" t="s">
        <v>39</v>
      </c>
      <c r="D497" s="25" t="s">
        <v>103</v>
      </c>
      <c r="E497" s="25"/>
      <c r="F497" s="72">
        <f>F498</f>
        <v>16238844</v>
      </c>
      <c r="G497" s="72">
        <f aca="true" t="shared" si="57" ref="G497:H499">G498</f>
        <v>16238844</v>
      </c>
      <c r="H497" s="67">
        <f t="shared" si="57"/>
        <v>16238844</v>
      </c>
    </row>
    <row r="498" spans="1:8" ht="69" customHeight="1">
      <c r="A498" s="35" t="s">
        <v>347</v>
      </c>
      <c r="B498" s="25">
        <v>10</v>
      </c>
      <c r="C498" s="25" t="s">
        <v>39</v>
      </c>
      <c r="D498" s="25" t="s">
        <v>348</v>
      </c>
      <c r="E498" s="25"/>
      <c r="F498" s="72">
        <f>F499</f>
        <v>16238844</v>
      </c>
      <c r="G498" s="72">
        <f t="shared" si="57"/>
        <v>16238844</v>
      </c>
      <c r="H498" s="67">
        <f t="shared" si="57"/>
        <v>16238844</v>
      </c>
    </row>
    <row r="499" spans="1:8" ht="41.25" customHeight="1">
      <c r="A499" s="44" t="s">
        <v>349</v>
      </c>
      <c r="B499" s="25">
        <v>10</v>
      </c>
      <c r="C499" s="25" t="s">
        <v>39</v>
      </c>
      <c r="D499" s="25" t="s">
        <v>350</v>
      </c>
      <c r="E499" s="25"/>
      <c r="F499" s="72">
        <f>F500</f>
        <v>16238844</v>
      </c>
      <c r="G499" s="72">
        <f t="shared" si="57"/>
        <v>16238844</v>
      </c>
      <c r="H499" s="67">
        <f t="shared" si="57"/>
        <v>16238844</v>
      </c>
    </row>
    <row r="500" spans="1:8" ht="25.5" customHeight="1">
      <c r="A500" s="40" t="s">
        <v>270</v>
      </c>
      <c r="B500" s="25">
        <v>10</v>
      </c>
      <c r="C500" s="25" t="s">
        <v>39</v>
      </c>
      <c r="D500" s="25" t="s">
        <v>350</v>
      </c>
      <c r="E500" s="25" t="s">
        <v>271</v>
      </c>
      <c r="F500" s="72">
        <f>'[1]Прил 6'!G324</f>
        <v>16238844</v>
      </c>
      <c r="G500" s="72">
        <f>'[1]Прил 6'!H324</f>
        <v>16238844</v>
      </c>
      <c r="H500" s="67">
        <f>'[1]Прил 6'!I324</f>
        <v>16238844</v>
      </c>
    </row>
    <row r="501" spans="1:8" ht="37.5">
      <c r="A501" s="35" t="s">
        <v>218</v>
      </c>
      <c r="B501" s="25" t="s">
        <v>310</v>
      </c>
      <c r="C501" s="25" t="s">
        <v>39</v>
      </c>
      <c r="D501" s="25" t="s">
        <v>219</v>
      </c>
      <c r="E501" s="25"/>
      <c r="F501" s="72">
        <f>F502+F509+F513</f>
        <v>5876923</v>
      </c>
      <c r="G501" s="72">
        <f>G502+G509</f>
        <v>5872273</v>
      </c>
      <c r="H501" s="67">
        <f>H502+H509</f>
        <v>5872273</v>
      </c>
    </row>
    <row r="502" spans="1:8" ht="75">
      <c r="A502" s="35" t="s">
        <v>273</v>
      </c>
      <c r="B502" s="25" t="s">
        <v>310</v>
      </c>
      <c r="C502" s="25" t="s">
        <v>39</v>
      </c>
      <c r="D502" s="25" t="s">
        <v>274</v>
      </c>
      <c r="E502" s="25"/>
      <c r="F502" s="72">
        <f>F503+F506</f>
        <v>3450</v>
      </c>
      <c r="G502" s="72">
        <f>G504</f>
        <v>0</v>
      </c>
      <c r="H502" s="67">
        <f>H504</f>
        <v>0</v>
      </c>
    </row>
    <row r="503" spans="1:8" ht="37.5">
      <c r="A503" s="35" t="s">
        <v>275</v>
      </c>
      <c r="B503" s="25" t="s">
        <v>310</v>
      </c>
      <c r="C503" s="25" t="s">
        <v>39</v>
      </c>
      <c r="D503" s="25" t="s">
        <v>276</v>
      </c>
      <c r="E503" s="25"/>
      <c r="F503" s="72">
        <f aca="true" t="shared" si="58" ref="F503:H504">F504</f>
        <v>3000</v>
      </c>
      <c r="G503" s="72">
        <f t="shared" si="58"/>
        <v>0</v>
      </c>
      <c r="H503" s="67">
        <f t="shared" si="58"/>
        <v>0</v>
      </c>
    </row>
    <row r="504" spans="1:8" ht="44.25" customHeight="1">
      <c r="A504" s="35" t="s">
        <v>146</v>
      </c>
      <c r="B504" s="25" t="s">
        <v>310</v>
      </c>
      <c r="C504" s="25" t="s">
        <v>39</v>
      </c>
      <c r="D504" s="25" t="s">
        <v>279</v>
      </c>
      <c r="E504" s="25"/>
      <c r="F504" s="72">
        <f t="shared" si="58"/>
        <v>3000</v>
      </c>
      <c r="G504" s="72">
        <f t="shared" si="58"/>
        <v>0</v>
      </c>
      <c r="H504" s="67">
        <f t="shared" si="58"/>
        <v>0</v>
      </c>
    </row>
    <row r="505" spans="1:8" ht="75">
      <c r="A505" s="35" t="s">
        <v>17</v>
      </c>
      <c r="B505" s="25" t="s">
        <v>310</v>
      </c>
      <c r="C505" s="25" t="s">
        <v>39</v>
      </c>
      <c r="D505" s="25" t="s">
        <v>279</v>
      </c>
      <c r="E505" s="25" t="s">
        <v>25</v>
      </c>
      <c r="F505" s="72">
        <f>'[1]Прил 6'!G499</f>
        <v>3000</v>
      </c>
      <c r="G505" s="72">
        <v>0</v>
      </c>
      <c r="H505" s="67">
        <v>0</v>
      </c>
    </row>
    <row r="506" spans="1:8" ht="37.5">
      <c r="A506" s="35" t="s">
        <v>78</v>
      </c>
      <c r="B506" s="25" t="s">
        <v>310</v>
      </c>
      <c r="C506" s="25" t="s">
        <v>39</v>
      </c>
      <c r="D506" s="25" t="s">
        <v>280</v>
      </c>
      <c r="E506" s="25"/>
      <c r="F506" s="72">
        <f aca="true" t="shared" si="59" ref="F506:H507">F507</f>
        <v>450</v>
      </c>
      <c r="G506" s="72">
        <f t="shared" si="59"/>
        <v>0</v>
      </c>
      <c r="H506" s="67">
        <f t="shared" si="59"/>
        <v>0</v>
      </c>
    </row>
    <row r="507" spans="1:8" ht="37.5">
      <c r="A507" s="35" t="s">
        <v>15</v>
      </c>
      <c r="B507" s="25" t="s">
        <v>310</v>
      </c>
      <c r="C507" s="25" t="s">
        <v>39</v>
      </c>
      <c r="D507" s="25" t="s">
        <v>281</v>
      </c>
      <c r="E507" s="25"/>
      <c r="F507" s="72">
        <f t="shared" si="59"/>
        <v>450</v>
      </c>
      <c r="G507" s="72">
        <f t="shared" si="59"/>
        <v>0</v>
      </c>
      <c r="H507" s="67">
        <f t="shared" si="59"/>
        <v>0</v>
      </c>
    </row>
    <row r="508" spans="1:8" ht="75">
      <c r="A508" s="35" t="s">
        <v>17</v>
      </c>
      <c r="B508" s="25" t="s">
        <v>310</v>
      </c>
      <c r="C508" s="25" t="s">
        <v>39</v>
      </c>
      <c r="D508" s="25" t="s">
        <v>281</v>
      </c>
      <c r="E508" s="25" t="s">
        <v>25</v>
      </c>
      <c r="F508" s="72">
        <f>'[1]Прил 6'!G502</f>
        <v>450</v>
      </c>
      <c r="G508" s="72">
        <v>0</v>
      </c>
      <c r="H508" s="67">
        <v>0</v>
      </c>
    </row>
    <row r="509" spans="1:8" ht="56.25">
      <c r="A509" s="35" t="s">
        <v>220</v>
      </c>
      <c r="B509" s="25" t="s">
        <v>310</v>
      </c>
      <c r="C509" s="25" t="s">
        <v>39</v>
      </c>
      <c r="D509" s="25" t="s">
        <v>221</v>
      </c>
      <c r="E509" s="25"/>
      <c r="F509" s="72">
        <f>F510</f>
        <v>5872273</v>
      </c>
      <c r="G509" s="72">
        <f aca="true" t="shared" si="60" ref="G509:H511">G510</f>
        <v>5872273</v>
      </c>
      <c r="H509" s="67">
        <f t="shared" si="60"/>
        <v>5872273</v>
      </c>
    </row>
    <row r="510" spans="1:8" ht="29.25" customHeight="1">
      <c r="A510" s="37" t="s">
        <v>222</v>
      </c>
      <c r="B510" s="25" t="s">
        <v>310</v>
      </c>
      <c r="C510" s="25" t="s">
        <v>39</v>
      </c>
      <c r="D510" s="25" t="s">
        <v>223</v>
      </c>
      <c r="E510" s="25"/>
      <c r="F510" s="72">
        <f>F511</f>
        <v>5872273</v>
      </c>
      <c r="G510" s="72">
        <f t="shared" si="60"/>
        <v>5872273</v>
      </c>
      <c r="H510" s="67">
        <f t="shared" si="60"/>
        <v>5872273</v>
      </c>
    </row>
    <row r="511" spans="1:8" ht="27" customHeight="1">
      <c r="A511" s="35" t="s">
        <v>351</v>
      </c>
      <c r="B511" s="25" t="s">
        <v>310</v>
      </c>
      <c r="C511" s="25" t="s">
        <v>39</v>
      </c>
      <c r="D511" s="25" t="s">
        <v>352</v>
      </c>
      <c r="E511" s="24"/>
      <c r="F511" s="72">
        <f>F512</f>
        <v>5872273</v>
      </c>
      <c r="G511" s="72">
        <f t="shared" si="60"/>
        <v>5872273</v>
      </c>
      <c r="H511" s="67">
        <f t="shared" si="60"/>
        <v>5872273</v>
      </c>
    </row>
    <row r="512" spans="1:8" ht="27.75" customHeight="1">
      <c r="A512" s="40" t="s">
        <v>270</v>
      </c>
      <c r="B512" s="25" t="s">
        <v>310</v>
      </c>
      <c r="C512" s="25" t="s">
        <v>39</v>
      </c>
      <c r="D512" s="25" t="s">
        <v>352</v>
      </c>
      <c r="E512" s="25" t="s">
        <v>271</v>
      </c>
      <c r="F512" s="72">
        <f>'[1]Прил 6'!G506</f>
        <v>5872273</v>
      </c>
      <c r="G512" s="72">
        <f>'[1]Прил 6'!H506</f>
        <v>5872273</v>
      </c>
      <c r="H512" s="67">
        <f>'[1]Прил 6'!I506</f>
        <v>5872273</v>
      </c>
    </row>
    <row r="513" spans="1:8" ht="75">
      <c r="A513" s="35" t="s">
        <v>251</v>
      </c>
      <c r="B513" s="25" t="s">
        <v>310</v>
      </c>
      <c r="C513" s="25" t="s">
        <v>39</v>
      </c>
      <c r="D513" s="25" t="s">
        <v>252</v>
      </c>
      <c r="E513" s="25"/>
      <c r="F513" s="72">
        <f aca="true" t="shared" si="61" ref="F513:H515">F514</f>
        <v>1200</v>
      </c>
      <c r="G513" s="72">
        <f t="shared" si="61"/>
        <v>0</v>
      </c>
      <c r="H513" s="67">
        <f t="shared" si="61"/>
        <v>0</v>
      </c>
    </row>
    <row r="514" spans="1:8" ht="37.5">
      <c r="A514" s="37" t="s">
        <v>253</v>
      </c>
      <c r="B514" s="25" t="s">
        <v>310</v>
      </c>
      <c r="C514" s="25" t="s">
        <v>39</v>
      </c>
      <c r="D514" s="25" t="s">
        <v>254</v>
      </c>
      <c r="E514" s="25"/>
      <c r="F514" s="72">
        <f t="shared" si="61"/>
        <v>1200</v>
      </c>
      <c r="G514" s="72">
        <f t="shared" si="61"/>
        <v>0</v>
      </c>
      <c r="H514" s="67">
        <f t="shared" si="61"/>
        <v>0</v>
      </c>
    </row>
    <row r="515" spans="1:8" ht="37.5">
      <c r="A515" s="35" t="s">
        <v>146</v>
      </c>
      <c r="B515" s="25" t="s">
        <v>310</v>
      </c>
      <c r="C515" s="25" t="s">
        <v>39</v>
      </c>
      <c r="D515" s="25" t="s">
        <v>255</v>
      </c>
      <c r="E515" s="25"/>
      <c r="F515" s="72">
        <f t="shared" si="61"/>
        <v>1200</v>
      </c>
      <c r="G515" s="72">
        <f t="shared" si="61"/>
        <v>0</v>
      </c>
      <c r="H515" s="67">
        <f t="shared" si="61"/>
        <v>0</v>
      </c>
    </row>
    <row r="516" spans="1:8" ht="37.5">
      <c r="A516" s="35" t="s">
        <v>100</v>
      </c>
      <c r="B516" s="25" t="s">
        <v>310</v>
      </c>
      <c r="C516" s="25" t="s">
        <v>39</v>
      </c>
      <c r="D516" s="25" t="s">
        <v>255</v>
      </c>
      <c r="E516" s="25" t="s">
        <v>101</v>
      </c>
      <c r="F516" s="72">
        <v>1200</v>
      </c>
      <c r="G516" s="72">
        <v>0</v>
      </c>
      <c r="H516" s="67">
        <v>0</v>
      </c>
    </row>
    <row r="517" spans="1:8" ht="93.75">
      <c r="A517" s="35" t="s">
        <v>256</v>
      </c>
      <c r="B517" s="25" t="s">
        <v>310</v>
      </c>
      <c r="C517" s="25" t="s">
        <v>39</v>
      </c>
      <c r="D517" s="25" t="s">
        <v>257</v>
      </c>
      <c r="E517" s="25"/>
      <c r="F517" s="72">
        <f aca="true" t="shared" si="62" ref="F517:H520">F518</f>
        <v>450</v>
      </c>
      <c r="G517" s="72">
        <f t="shared" si="62"/>
        <v>0</v>
      </c>
      <c r="H517" s="67">
        <f t="shared" si="62"/>
        <v>0</v>
      </c>
    </row>
    <row r="518" spans="1:8" ht="93.75">
      <c r="A518" s="35" t="s">
        <v>361</v>
      </c>
      <c r="B518" s="25" t="s">
        <v>310</v>
      </c>
      <c r="C518" s="25" t="s">
        <v>39</v>
      </c>
      <c r="D518" s="25" t="s">
        <v>362</v>
      </c>
      <c r="E518" s="25"/>
      <c r="F518" s="72">
        <f t="shared" si="62"/>
        <v>450</v>
      </c>
      <c r="G518" s="72">
        <f t="shared" si="62"/>
        <v>0</v>
      </c>
      <c r="H518" s="67">
        <f t="shared" si="62"/>
        <v>0</v>
      </c>
    </row>
    <row r="519" spans="1:8" ht="75">
      <c r="A519" s="35" t="s">
        <v>363</v>
      </c>
      <c r="B519" s="25" t="s">
        <v>310</v>
      </c>
      <c r="C519" s="25" t="s">
        <v>39</v>
      </c>
      <c r="D519" s="25" t="s">
        <v>364</v>
      </c>
      <c r="E519" s="25"/>
      <c r="F519" s="72">
        <f t="shared" si="62"/>
        <v>450</v>
      </c>
      <c r="G519" s="72">
        <f t="shared" si="62"/>
        <v>0</v>
      </c>
      <c r="H519" s="67">
        <f t="shared" si="62"/>
        <v>0</v>
      </c>
    </row>
    <row r="520" spans="1:8" ht="37.5">
      <c r="A520" s="35" t="s">
        <v>146</v>
      </c>
      <c r="B520" s="25" t="s">
        <v>310</v>
      </c>
      <c r="C520" s="25" t="s">
        <v>39</v>
      </c>
      <c r="D520" s="25" t="s">
        <v>365</v>
      </c>
      <c r="E520" s="25"/>
      <c r="F520" s="72">
        <f t="shared" si="62"/>
        <v>450</v>
      </c>
      <c r="G520" s="72">
        <f t="shared" si="62"/>
        <v>0</v>
      </c>
      <c r="H520" s="67">
        <f t="shared" si="62"/>
        <v>0</v>
      </c>
    </row>
    <row r="521" spans="1:8" ht="37.5">
      <c r="A521" s="35" t="s">
        <v>100</v>
      </c>
      <c r="B521" s="25" t="s">
        <v>310</v>
      </c>
      <c r="C521" s="25" t="s">
        <v>39</v>
      </c>
      <c r="D521" s="25" t="s">
        <v>365</v>
      </c>
      <c r="E521" s="25" t="s">
        <v>101</v>
      </c>
      <c r="F521" s="72">
        <v>450</v>
      </c>
      <c r="G521" s="72">
        <v>0</v>
      </c>
      <c r="H521" s="67">
        <v>0</v>
      </c>
    </row>
    <row r="522" spans="1:8" ht="37.5">
      <c r="A522" s="35" t="s">
        <v>74</v>
      </c>
      <c r="B522" s="25" t="s">
        <v>310</v>
      </c>
      <c r="C522" s="25" t="s">
        <v>39</v>
      </c>
      <c r="D522" s="25" t="s">
        <v>75</v>
      </c>
      <c r="E522" s="25"/>
      <c r="F522" s="72">
        <f aca="true" t="shared" si="63" ref="F522:H525">F523</f>
        <v>687.03</v>
      </c>
      <c r="G522" s="72">
        <f t="shared" si="63"/>
        <v>0</v>
      </c>
      <c r="H522" s="67">
        <f t="shared" si="63"/>
        <v>0</v>
      </c>
    </row>
    <row r="523" spans="1:8" ht="75">
      <c r="A523" s="35" t="s">
        <v>76</v>
      </c>
      <c r="B523" s="25" t="s">
        <v>310</v>
      </c>
      <c r="C523" s="25" t="s">
        <v>39</v>
      </c>
      <c r="D523" s="25" t="s">
        <v>77</v>
      </c>
      <c r="E523" s="25"/>
      <c r="F523" s="72">
        <f t="shared" si="63"/>
        <v>687.03</v>
      </c>
      <c r="G523" s="72">
        <f t="shared" si="63"/>
        <v>0</v>
      </c>
      <c r="H523" s="67">
        <f t="shared" si="63"/>
        <v>0</v>
      </c>
    </row>
    <row r="524" spans="1:8" ht="37.5">
      <c r="A524" s="35" t="s">
        <v>78</v>
      </c>
      <c r="B524" s="25" t="s">
        <v>310</v>
      </c>
      <c r="C524" s="25" t="s">
        <v>39</v>
      </c>
      <c r="D524" s="25" t="s">
        <v>79</v>
      </c>
      <c r="E524" s="25"/>
      <c r="F524" s="72">
        <f t="shared" si="63"/>
        <v>687.03</v>
      </c>
      <c r="G524" s="72">
        <f t="shared" si="63"/>
        <v>0</v>
      </c>
      <c r="H524" s="67">
        <f t="shared" si="63"/>
        <v>0</v>
      </c>
    </row>
    <row r="525" spans="1:8" ht="37.5">
      <c r="A525" s="35" t="s">
        <v>15</v>
      </c>
      <c r="B525" s="25" t="s">
        <v>310</v>
      </c>
      <c r="C525" s="25" t="s">
        <v>39</v>
      </c>
      <c r="D525" s="25" t="s">
        <v>80</v>
      </c>
      <c r="E525" s="25"/>
      <c r="F525" s="72">
        <f t="shared" si="63"/>
        <v>687.03</v>
      </c>
      <c r="G525" s="72">
        <f t="shared" si="63"/>
        <v>0</v>
      </c>
      <c r="H525" s="67">
        <f t="shared" si="63"/>
        <v>0</v>
      </c>
    </row>
    <row r="526" spans="1:8" ht="75">
      <c r="A526" s="35" t="s">
        <v>17</v>
      </c>
      <c r="B526" s="25" t="s">
        <v>310</v>
      </c>
      <c r="C526" s="25" t="s">
        <v>39</v>
      </c>
      <c r="D526" s="25" t="s">
        <v>80</v>
      </c>
      <c r="E526" s="25" t="s">
        <v>25</v>
      </c>
      <c r="F526" s="330">
        <f>'[1]Прил 6'!G350</f>
        <v>687.03</v>
      </c>
      <c r="G526" s="330">
        <f>'[1]Прил 6'!H350</f>
        <v>0</v>
      </c>
      <c r="H526" s="331">
        <f>'[1]Прил 6'!I350</f>
        <v>0</v>
      </c>
    </row>
    <row r="527" spans="1:8" ht="37.5">
      <c r="A527" s="44" t="s">
        <v>142</v>
      </c>
      <c r="B527" s="25" t="s">
        <v>310</v>
      </c>
      <c r="C527" s="25" t="s">
        <v>39</v>
      </c>
      <c r="D527" s="27" t="s">
        <v>143</v>
      </c>
      <c r="E527" s="25"/>
      <c r="F527" s="330">
        <f aca="true" t="shared" si="64" ref="F527:H529">F528</f>
        <v>2150</v>
      </c>
      <c r="G527" s="330">
        <f t="shared" si="64"/>
        <v>0</v>
      </c>
      <c r="H527" s="331">
        <f t="shared" si="64"/>
        <v>0</v>
      </c>
    </row>
    <row r="528" spans="1:8" ht="37.5">
      <c r="A528" s="44" t="s">
        <v>144</v>
      </c>
      <c r="B528" s="25" t="s">
        <v>310</v>
      </c>
      <c r="C528" s="25" t="s">
        <v>39</v>
      </c>
      <c r="D528" s="27" t="s">
        <v>145</v>
      </c>
      <c r="E528" s="25"/>
      <c r="F528" s="330">
        <f t="shared" si="64"/>
        <v>2150</v>
      </c>
      <c r="G528" s="330">
        <f t="shared" si="64"/>
        <v>0</v>
      </c>
      <c r="H528" s="331">
        <f t="shared" si="64"/>
        <v>0</v>
      </c>
    </row>
    <row r="529" spans="1:8" ht="37.5">
      <c r="A529" s="44" t="s">
        <v>146</v>
      </c>
      <c r="B529" s="25" t="s">
        <v>310</v>
      </c>
      <c r="C529" s="25" t="s">
        <v>39</v>
      </c>
      <c r="D529" s="27" t="s">
        <v>147</v>
      </c>
      <c r="E529" s="25"/>
      <c r="F529" s="330">
        <f t="shared" si="64"/>
        <v>2150</v>
      </c>
      <c r="G529" s="330">
        <f t="shared" si="64"/>
        <v>0</v>
      </c>
      <c r="H529" s="331">
        <f t="shared" si="64"/>
        <v>0</v>
      </c>
    </row>
    <row r="530" spans="1:8" ht="75">
      <c r="A530" s="44" t="s">
        <v>17</v>
      </c>
      <c r="B530" s="25" t="s">
        <v>310</v>
      </c>
      <c r="C530" s="25" t="s">
        <v>39</v>
      </c>
      <c r="D530" s="27" t="s">
        <v>147</v>
      </c>
      <c r="E530" s="25" t="s">
        <v>25</v>
      </c>
      <c r="F530" s="330">
        <f>'[1]Прил 6'!G233</f>
        <v>2150</v>
      </c>
      <c r="G530" s="330">
        <f>'[1]Прил 6'!H233</f>
        <v>0</v>
      </c>
      <c r="H530" s="331">
        <f>'[1]Прил 6'!I233</f>
        <v>0</v>
      </c>
    </row>
    <row r="531" spans="1:8" ht="18.75">
      <c r="A531" s="32" t="s">
        <v>353</v>
      </c>
      <c r="B531" s="24">
        <v>10</v>
      </c>
      <c r="C531" s="24" t="s">
        <v>73</v>
      </c>
      <c r="D531" s="24"/>
      <c r="E531" s="24"/>
      <c r="F531" s="75">
        <f>F532</f>
        <v>3256000</v>
      </c>
      <c r="G531" s="75">
        <f aca="true" t="shared" si="65" ref="G531:H534">G532</f>
        <v>3256000</v>
      </c>
      <c r="H531" s="150">
        <f t="shared" si="65"/>
        <v>3256000</v>
      </c>
    </row>
    <row r="532" spans="1:8" ht="44.25" customHeight="1">
      <c r="A532" s="37" t="s">
        <v>92</v>
      </c>
      <c r="B532" s="25">
        <v>10</v>
      </c>
      <c r="C532" s="25" t="s">
        <v>73</v>
      </c>
      <c r="D532" s="25" t="s">
        <v>93</v>
      </c>
      <c r="E532" s="25"/>
      <c r="F532" s="72">
        <f>F533</f>
        <v>3256000</v>
      </c>
      <c r="G532" s="72">
        <f t="shared" si="65"/>
        <v>3256000</v>
      </c>
      <c r="H532" s="67">
        <f t="shared" si="65"/>
        <v>3256000</v>
      </c>
    </row>
    <row r="533" spans="1:8" ht="67.5" customHeight="1">
      <c r="A533" s="37" t="s">
        <v>94</v>
      </c>
      <c r="B533" s="25">
        <v>10</v>
      </c>
      <c r="C533" s="25" t="s">
        <v>73</v>
      </c>
      <c r="D533" s="25" t="s">
        <v>95</v>
      </c>
      <c r="E533" s="25"/>
      <c r="F533" s="72">
        <f>F534</f>
        <v>3256000</v>
      </c>
      <c r="G533" s="72">
        <f t="shared" si="65"/>
        <v>3256000</v>
      </c>
      <c r="H533" s="67">
        <f t="shared" si="65"/>
        <v>3256000</v>
      </c>
    </row>
    <row r="534" spans="1:8" ht="67.5" customHeight="1">
      <c r="A534" s="35" t="s">
        <v>354</v>
      </c>
      <c r="B534" s="25">
        <v>10</v>
      </c>
      <c r="C534" s="25" t="s">
        <v>73</v>
      </c>
      <c r="D534" s="25" t="s">
        <v>355</v>
      </c>
      <c r="E534" s="25"/>
      <c r="F534" s="72">
        <f>F535</f>
        <v>3256000</v>
      </c>
      <c r="G534" s="72">
        <f t="shared" si="65"/>
        <v>3256000</v>
      </c>
      <c r="H534" s="67">
        <f t="shared" si="65"/>
        <v>3256000</v>
      </c>
    </row>
    <row r="535" spans="1:8" ht="48" customHeight="1">
      <c r="A535" s="35" t="s">
        <v>356</v>
      </c>
      <c r="B535" s="25">
        <v>10</v>
      </c>
      <c r="C535" s="25" t="s">
        <v>73</v>
      </c>
      <c r="D535" s="25" t="s">
        <v>357</v>
      </c>
      <c r="E535" s="25"/>
      <c r="F535" s="72">
        <f>F536+F537</f>
        <v>3256000</v>
      </c>
      <c r="G535" s="72">
        <f>G536+G537</f>
        <v>3256000</v>
      </c>
      <c r="H535" s="67">
        <f>H536+H537</f>
        <v>3256000</v>
      </c>
    </row>
    <row r="536" spans="1:8" ht="66.75" customHeight="1">
      <c r="A536" s="35" t="s">
        <v>17</v>
      </c>
      <c r="B536" s="25">
        <v>10</v>
      </c>
      <c r="C536" s="25" t="s">
        <v>73</v>
      </c>
      <c r="D536" s="25" t="s">
        <v>357</v>
      </c>
      <c r="E536" s="25" t="s">
        <v>25</v>
      </c>
      <c r="F536" s="72">
        <f>'[1]Прил 6'!G307</f>
        <v>3098337.06</v>
      </c>
      <c r="G536" s="72">
        <f>'[1]Прил 6'!H307</f>
        <v>3161058</v>
      </c>
      <c r="H536" s="67">
        <f>'[1]Прил 6'!I307</f>
        <v>3161058</v>
      </c>
    </row>
    <row r="537" spans="1:8" ht="47.25" customHeight="1">
      <c r="A537" s="35" t="s">
        <v>48</v>
      </c>
      <c r="B537" s="25">
        <v>10</v>
      </c>
      <c r="C537" s="25" t="s">
        <v>73</v>
      </c>
      <c r="D537" s="25" t="s">
        <v>357</v>
      </c>
      <c r="E537" s="25" t="s">
        <v>81</v>
      </c>
      <c r="F537" s="72">
        <f>'[1]Прил 6'!G308</f>
        <v>157662.94</v>
      </c>
      <c r="G537" s="72">
        <f>'[1]Прил 6'!H308</f>
        <v>94942</v>
      </c>
      <c r="H537" s="67">
        <f>'[1]Прил 6'!I308</f>
        <v>94942</v>
      </c>
    </row>
    <row r="538" spans="1:8" ht="18.75">
      <c r="A538" s="32" t="s">
        <v>358</v>
      </c>
      <c r="B538" s="24" t="s">
        <v>359</v>
      </c>
      <c r="C538" s="24" t="s">
        <v>8</v>
      </c>
      <c r="D538" s="24"/>
      <c r="E538" s="24"/>
      <c r="F538" s="75">
        <f>F539+F545+F556</f>
        <v>9886835.73</v>
      </c>
      <c r="G538" s="75">
        <f>G539+G545+G556</f>
        <v>6557081.2</v>
      </c>
      <c r="H538" s="150">
        <f>H539+H545+H556</f>
        <v>6557081.2</v>
      </c>
    </row>
    <row r="539" spans="1:8" ht="18.75">
      <c r="A539" s="32" t="s">
        <v>360</v>
      </c>
      <c r="B539" s="24" t="s">
        <v>359</v>
      </c>
      <c r="C539" s="24" t="s">
        <v>7</v>
      </c>
      <c r="D539" s="24"/>
      <c r="E539" s="24"/>
      <c r="F539" s="75">
        <f>F540</f>
        <v>9592702.73</v>
      </c>
      <c r="G539" s="75">
        <f aca="true" t="shared" si="66" ref="G539:H543">G540</f>
        <v>6057081.2</v>
      </c>
      <c r="H539" s="150">
        <f t="shared" si="66"/>
        <v>6057081.2</v>
      </c>
    </row>
    <row r="540" spans="1:8" ht="85.5" customHeight="1">
      <c r="A540" s="35" t="s">
        <v>256</v>
      </c>
      <c r="B540" s="25" t="s">
        <v>359</v>
      </c>
      <c r="C540" s="25" t="s">
        <v>7</v>
      </c>
      <c r="D540" s="25" t="s">
        <v>257</v>
      </c>
      <c r="E540" s="25"/>
      <c r="F540" s="72">
        <f>F541</f>
        <v>9592702.73</v>
      </c>
      <c r="G540" s="72">
        <f t="shared" si="66"/>
        <v>6057081.2</v>
      </c>
      <c r="H540" s="67">
        <f t="shared" si="66"/>
        <v>6057081.2</v>
      </c>
    </row>
    <row r="541" spans="1:8" ht="100.5" customHeight="1">
      <c r="A541" s="35" t="s">
        <v>361</v>
      </c>
      <c r="B541" s="25" t="s">
        <v>359</v>
      </c>
      <c r="C541" s="25" t="s">
        <v>7</v>
      </c>
      <c r="D541" s="25" t="s">
        <v>362</v>
      </c>
      <c r="E541" s="25"/>
      <c r="F541" s="72">
        <f>F542</f>
        <v>9592702.73</v>
      </c>
      <c r="G541" s="72">
        <f t="shared" si="66"/>
        <v>6057081.2</v>
      </c>
      <c r="H541" s="67">
        <f t="shared" si="66"/>
        <v>6057081.2</v>
      </c>
    </row>
    <row r="542" spans="1:8" ht="100.5" customHeight="1">
      <c r="A542" s="35" t="s">
        <v>363</v>
      </c>
      <c r="B542" s="25" t="s">
        <v>359</v>
      </c>
      <c r="C542" s="25" t="s">
        <v>7</v>
      </c>
      <c r="D542" s="25" t="s">
        <v>364</v>
      </c>
      <c r="E542" s="25"/>
      <c r="F542" s="72">
        <f>F543</f>
        <v>9592702.73</v>
      </c>
      <c r="G542" s="72">
        <f t="shared" si="66"/>
        <v>6057081.2</v>
      </c>
      <c r="H542" s="67">
        <f t="shared" si="66"/>
        <v>6057081.2</v>
      </c>
    </row>
    <row r="543" spans="1:8" ht="42" customHeight="1">
      <c r="A543" s="35" t="s">
        <v>146</v>
      </c>
      <c r="B543" s="25" t="s">
        <v>359</v>
      </c>
      <c r="C543" s="25" t="s">
        <v>7</v>
      </c>
      <c r="D543" s="25" t="s">
        <v>365</v>
      </c>
      <c r="E543" s="25"/>
      <c r="F543" s="72">
        <f>F544</f>
        <v>9592702.73</v>
      </c>
      <c r="G543" s="72">
        <f t="shared" si="66"/>
        <v>6057081.2</v>
      </c>
      <c r="H543" s="67">
        <f t="shared" si="66"/>
        <v>6057081.2</v>
      </c>
    </row>
    <row r="544" spans="1:8" ht="44.25" customHeight="1">
      <c r="A544" s="35" t="s">
        <v>100</v>
      </c>
      <c r="B544" s="25" t="s">
        <v>359</v>
      </c>
      <c r="C544" s="25" t="s">
        <v>7</v>
      </c>
      <c r="D544" s="25" t="s">
        <v>365</v>
      </c>
      <c r="E544" s="25" t="s">
        <v>101</v>
      </c>
      <c r="F544" s="72">
        <f>'[1]Прил 6'!G603</f>
        <v>9592702.73</v>
      </c>
      <c r="G544" s="72">
        <f>'[1]Прил 6'!H603</f>
        <v>6057081.2</v>
      </c>
      <c r="H544" s="67">
        <f>'[1]Прил 6'!I603</f>
        <v>6057081.2</v>
      </c>
    </row>
    <row r="545" spans="1:8" ht="18.75">
      <c r="A545" s="32" t="s">
        <v>366</v>
      </c>
      <c r="B545" s="24" t="s">
        <v>359</v>
      </c>
      <c r="C545" s="24" t="s">
        <v>10</v>
      </c>
      <c r="D545" s="25"/>
      <c r="E545" s="25"/>
      <c r="F545" s="75">
        <f aca="true" t="shared" si="67" ref="F545:H546">F546</f>
        <v>264699</v>
      </c>
      <c r="G545" s="75">
        <f t="shared" si="67"/>
        <v>350000</v>
      </c>
      <c r="H545" s="150">
        <f t="shared" si="67"/>
        <v>350000</v>
      </c>
    </row>
    <row r="546" spans="1:8" ht="85.5" customHeight="1">
      <c r="A546" s="35" t="s">
        <v>256</v>
      </c>
      <c r="B546" s="25" t="s">
        <v>359</v>
      </c>
      <c r="C546" s="25" t="s">
        <v>10</v>
      </c>
      <c r="D546" s="25" t="s">
        <v>257</v>
      </c>
      <c r="E546" s="25"/>
      <c r="F546" s="72">
        <f t="shared" si="67"/>
        <v>264699</v>
      </c>
      <c r="G546" s="72">
        <f t="shared" si="67"/>
        <v>350000</v>
      </c>
      <c r="H546" s="67">
        <f t="shared" si="67"/>
        <v>350000</v>
      </c>
    </row>
    <row r="547" spans="1:8" ht="105.75" customHeight="1">
      <c r="A547" s="35" t="s">
        <v>361</v>
      </c>
      <c r="B547" s="25" t="s">
        <v>359</v>
      </c>
      <c r="C547" s="25" t="s">
        <v>10</v>
      </c>
      <c r="D547" s="25" t="s">
        <v>362</v>
      </c>
      <c r="E547" s="25"/>
      <c r="F547" s="72">
        <f>F548+F553</f>
        <v>264699</v>
      </c>
      <c r="G547" s="72">
        <f>G548+G553</f>
        <v>350000</v>
      </c>
      <c r="H547" s="67">
        <f>H548+H553</f>
        <v>350000</v>
      </c>
    </row>
    <row r="548" spans="1:8" ht="105.75" customHeight="1">
      <c r="A548" s="35" t="s">
        <v>363</v>
      </c>
      <c r="B548" s="25" t="s">
        <v>359</v>
      </c>
      <c r="C548" s="25" t="s">
        <v>10</v>
      </c>
      <c r="D548" s="25" t="s">
        <v>364</v>
      </c>
      <c r="E548" s="25"/>
      <c r="F548" s="72">
        <f>F549+F551</f>
        <v>65199</v>
      </c>
      <c r="G548" s="72">
        <f>G549+G551</f>
        <v>150000</v>
      </c>
      <c r="H548" s="67">
        <f>H549+H551</f>
        <v>150000</v>
      </c>
    </row>
    <row r="549" spans="1:8" ht="27.75" customHeight="1">
      <c r="A549" s="35" t="s">
        <v>124</v>
      </c>
      <c r="B549" s="25" t="s">
        <v>359</v>
      </c>
      <c r="C549" s="25" t="s">
        <v>10</v>
      </c>
      <c r="D549" s="25" t="s">
        <v>367</v>
      </c>
      <c r="E549" s="25"/>
      <c r="F549" s="72">
        <f>F550</f>
        <v>0</v>
      </c>
      <c r="G549" s="72">
        <f>G550</f>
        <v>20000</v>
      </c>
      <c r="H549" s="67">
        <f>H550</f>
        <v>20000</v>
      </c>
    </row>
    <row r="550" spans="1:8" ht="48" customHeight="1">
      <c r="A550" s="35" t="s">
        <v>48</v>
      </c>
      <c r="B550" s="25" t="s">
        <v>359</v>
      </c>
      <c r="C550" s="25" t="s">
        <v>10</v>
      </c>
      <c r="D550" s="25" t="s">
        <v>367</v>
      </c>
      <c r="E550" s="25" t="s">
        <v>81</v>
      </c>
      <c r="F550" s="72">
        <f>'[1]Прил 6'!G609</f>
        <v>0</v>
      </c>
      <c r="G550" s="72">
        <f>'[1]Прил 6'!H609</f>
        <v>20000</v>
      </c>
      <c r="H550" s="67">
        <f>'[1]Прил 6'!I609</f>
        <v>20000</v>
      </c>
    </row>
    <row r="551" spans="1:8" ht="66" customHeight="1">
      <c r="A551" s="35" t="s">
        <v>368</v>
      </c>
      <c r="B551" s="25" t="s">
        <v>359</v>
      </c>
      <c r="C551" s="25" t="s">
        <v>10</v>
      </c>
      <c r="D551" s="25" t="s">
        <v>369</v>
      </c>
      <c r="E551" s="25"/>
      <c r="F551" s="72">
        <f>F552</f>
        <v>65199</v>
      </c>
      <c r="G551" s="72">
        <f>G552</f>
        <v>130000</v>
      </c>
      <c r="H551" s="67">
        <f>H552</f>
        <v>130000</v>
      </c>
    </row>
    <row r="552" spans="1:8" ht="41.25" customHeight="1">
      <c r="A552" s="35" t="s">
        <v>48</v>
      </c>
      <c r="B552" s="25" t="s">
        <v>359</v>
      </c>
      <c r="C552" s="25" t="s">
        <v>10</v>
      </c>
      <c r="D552" s="25" t="s">
        <v>369</v>
      </c>
      <c r="E552" s="25" t="s">
        <v>81</v>
      </c>
      <c r="F552" s="72">
        <f>'[1]Прил 6'!G611</f>
        <v>65199</v>
      </c>
      <c r="G552" s="72">
        <f>'[1]Прил 6'!H611</f>
        <v>130000</v>
      </c>
      <c r="H552" s="67">
        <f>'[1]Прил 6'!I611</f>
        <v>130000</v>
      </c>
    </row>
    <row r="553" spans="1:8" ht="76.5" customHeight="1">
      <c r="A553" s="35" t="s">
        <v>370</v>
      </c>
      <c r="B553" s="25" t="s">
        <v>359</v>
      </c>
      <c r="C553" s="25" t="s">
        <v>10</v>
      </c>
      <c r="D553" s="25" t="s">
        <v>371</v>
      </c>
      <c r="E553" s="25"/>
      <c r="F553" s="72">
        <f aca="true" t="shared" si="68" ref="F553:H554">F554</f>
        <v>199500</v>
      </c>
      <c r="G553" s="72">
        <f t="shared" si="68"/>
        <v>200000</v>
      </c>
      <c r="H553" s="67">
        <f t="shared" si="68"/>
        <v>200000</v>
      </c>
    </row>
    <row r="554" spans="1:8" ht="53.25" customHeight="1">
      <c r="A554" s="35" t="s">
        <v>372</v>
      </c>
      <c r="B554" s="25" t="s">
        <v>359</v>
      </c>
      <c r="C554" s="25" t="s">
        <v>10</v>
      </c>
      <c r="D554" s="25" t="s">
        <v>373</v>
      </c>
      <c r="E554" s="25"/>
      <c r="F554" s="72">
        <f t="shared" si="68"/>
        <v>199500</v>
      </c>
      <c r="G554" s="72">
        <f t="shared" si="68"/>
        <v>200000</v>
      </c>
      <c r="H554" s="67">
        <f t="shared" si="68"/>
        <v>200000</v>
      </c>
    </row>
    <row r="555" spans="1:8" ht="45.75" customHeight="1">
      <c r="A555" s="35" t="s">
        <v>48</v>
      </c>
      <c r="B555" s="25" t="s">
        <v>359</v>
      </c>
      <c r="C555" s="25" t="s">
        <v>10</v>
      </c>
      <c r="D555" s="25" t="s">
        <v>373</v>
      </c>
      <c r="E555" s="25" t="s">
        <v>81</v>
      </c>
      <c r="F555" s="72">
        <f>'[1]Прил 6'!G614</f>
        <v>199500</v>
      </c>
      <c r="G555" s="72">
        <f>'[1]Прил 6'!H614</f>
        <v>200000</v>
      </c>
      <c r="H555" s="67">
        <f>'[1]Прил 6'!I614</f>
        <v>200000</v>
      </c>
    </row>
    <row r="556" spans="1:8" ht="18.75">
      <c r="A556" s="32" t="s">
        <v>374</v>
      </c>
      <c r="B556" s="24" t="s">
        <v>359</v>
      </c>
      <c r="C556" s="24" t="s">
        <v>19</v>
      </c>
      <c r="D556" s="25"/>
      <c r="E556" s="25"/>
      <c r="F556" s="75">
        <f>F557</f>
        <v>29434</v>
      </c>
      <c r="G556" s="75">
        <f aca="true" t="shared" si="69" ref="G556:H560">G557</f>
        <v>150000</v>
      </c>
      <c r="H556" s="150">
        <f t="shared" si="69"/>
        <v>150000</v>
      </c>
    </row>
    <row r="557" spans="1:8" ht="80.25" customHeight="1">
      <c r="A557" s="35" t="s">
        <v>256</v>
      </c>
      <c r="B557" s="25" t="s">
        <v>359</v>
      </c>
      <c r="C557" s="25" t="s">
        <v>19</v>
      </c>
      <c r="D557" s="25" t="s">
        <v>257</v>
      </c>
      <c r="E557" s="25"/>
      <c r="F557" s="72">
        <f>F558</f>
        <v>29434</v>
      </c>
      <c r="G557" s="72">
        <f t="shared" si="69"/>
        <v>150000</v>
      </c>
      <c r="H557" s="67">
        <f t="shared" si="69"/>
        <v>150000</v>
      </c>
    </row>
    <row r="558" spans="1:8" ht="110.25" customHeight="1">
      <c r="A558" s="35" t="s">
        <v>361</v>
      </c>
      <c r="B558" s="25" t="s">
        <v>359</v>
      </c>
      <c r="C558" s="25" t="s">
        <v>19</v>
      </c>
      <c r="D558" s="25" t="s">
        <v>362</v>
      </c>
      <c r="E558" s="25"/>
      <c r="F558" s="72">
        <f>F559</f>
        <v>29434</v>
      </c>
      <c r="G558" s="72">
        <f t="shared" si="69"/>
        <v>150000</v>
      </c>
      <c r="H558" s="67">
        <f t="shared" si="69"/>
        <v>150000</v>
      </c>
    </row>
    <row r="559" spans="1:8" ht="76.5" customHeight="1">
      <c r="A559" s="35" t="s">
        <v>370</v>
      </c>
      <c r="B559" s="25" t="s">
        <v>359</v>
      </c>
      <c r="C559" s="25" t="s">
        <v>19</v>
      </c>
      <c r="D559" s="25" t="s">
        <v>371</v>
      </c>
      <c r="E559" s="25"/>
      <c r="F559" s="72">
        <f>F560</f>
        <v>29434</v>
      </c>
      <c r="G559" s="72">
        <f t="shared" si="69"/>
        <v>150000</v>
      </c>
      <c r="H559" s="67">
        <f t="shared" si="69"/>
        <v>150000</v>
      </c>
    </row>
    <row r="560" spans="1:8" ht="66.75" customHeight="1">
      <c r="A560" s="35" t="s">
        <v>372</v>
      </c>
      <c r="B560" s="25" t="s">
        <v>359</v>
      </c>
      <c r="C560" s="25" t="s">
        <v>19</v>
      </c>
      <c r="D560" s="25" t="s">
        <v>373</v>
      </c>
      <c r="E560" s="28"/>
      <c r="F560" s="72">
        <f>F561</f>
        <v>29434</v>
      </c>
      <c r="G560" s="72">
        <f t="shared" si="69"/>
        <v>150000</v>
      </c>
      <c r="H560" s="67">
        <f t="shared" si="69"/>
        <v>150000</v>
      </c>
    </row>
    <row r="561" spans="1:8" ht="46.5" customHeight="1">
      <c r="A561" s="35" t="s">
        <v>48</v>
      </c>
      <c r="B561" s="25" t="s">
        <v>359</v>
      </c>
      <c r="C561" s="25" t="s">
        <v>19</v>
      </c>
      <c r="D561" s="25" t="s">
        <v>373</v>
      </c>
      <c r="E561" s="28" t="s">
        <v>81</v>
      </c>
      <c r="F561" s="72">
        <f>'[1]Прил 6'!G620</f>
        <v>29434</v>
      </c>
      <c r="G561" s="72">
        <f>'[1]Прил 6'!H620</f>
        <v>150000</v>
      </c>
      <c r="H561" s="67">
        <f>'[1]Прил 6'!I620</f>
        <v>150000</v>
      </c>
    </row>
    <row r="562" spans="1:8" ht="42" customHeight="1">
      <c r="A562" s="41" t="s">
        <v>437</v>
      </c>
      <c r="B562" s="24" t="s">
        <v>375</v>
      </c>
      <c r="C562" s="24" t="s">
        <v>8</v>
      </c>
      <c r="D562" s="24"/>
      <c r="E562" s="24"/>
      <c r="F562" s="75">
        <f aca="true" t="shared" si="70" ref="F562:H567">F563</f>
        <v>24616412.86</v>
      </c>
      <c r="G562" s="75">
        <f t="shared" si="70"/>
        <v>20148061</v>
      </c>
      <c r="H562" s="150">
        <f t="shared" si="70"/>
        <v>18742383</v>
      </c>
    </row>
    <row r="563" spans="1:8" ht="40.5" customHeight="1">
      <c r="A563" s="32" t="s">
        <v>376</v>
      </c>
      <c r="B563" s="24" t="s">
        <v>375</v>
      </c>
      <c r="C563" s="24" t="s">
        <v>7</v>
      </c>
      <c r="D563" s="24"/>
      <c r="E563" s="24"/>
      <c r="F563" s="75">
        <f t="shared" si="70"/>
        <v>24616412.86</v>
      </c>
      <c r="G563" s="75">
        <f t="shared" si="70"/>
        <v>20148061</v>
      </c>
      <c r="H563" s="150">
        <f t="shared" si="70"/>
        <v>18742383</v>
      </c>
    </row>
    <row r="564" spans="1:8" ht="43.5" customHeight="1">
      <c r="A564" s="35" t="s">
        <v>74</v>
      </c>
      <c r="B564" s="25" t="s">
        <v>375</v>
      </c>
      <c r="C564" s="25" t="s">
        <v>7</v>
      </c>
      <c r="D564" s="25" t="s">
        <v>75</v>
      </c>
      <c r="E564" s="25"/>
      <c r="F564" s="72">
        <f t="shared" si="70"/>
        <v>24616412.86</v>
      </c>
      <c r="G564" s="72">
        <f t="shared" si="70"/>
        <v>20148061</v>
      </c>
      <c r="H564" s="67">
        <f t="shared" si="70"/>
        <v>18742383</v>
      </c>
    </row>
    <row r="565" spans="1:8" ht="82.5" customHeight="1">
      <c r="A565" s="35" t="s">
        <v>377</v>
      </c>
      <c r="B565" s="25" t="s">
        <v>375</v>
      </c>
      <c r="C565" s="25" t="s">
        <v>7</v>
      </c>
      <c r="D565" s="25" t="s">
        <v>378</v>
      </c>
      <c r="E565" s="25"/>
      <c r="F565" s="72">
        <f t="shared" si="70"/>
        <v>24616412.86</v>
      </c>
      <c r="G565" s="72">
        <f t="shared" si="70"/>
        <v>20148061</v>
      </c>
      <c r="H565" s="67">
        <f t="shared" si="70"/>
        <v>18742383</v>
      </c>
    </row>
    <row r="566" spans="1:8" ht="46.5" customHeight="1">
      <c r="A566" s="37" t="s">
        <v>379</v>
      </c>
      <c r="B566" s="25" t="s">
        <v>375</v>
      </c>
      <c r="C566" s="25" t="s">
        <v>7</v>
      </c>
      <c r="D566" s="25" t="s">
        <v>380</v>
      </c>
      <c r="E566" s="25"/>
      <c r="F566" s="72">
        <f>F567+F569</f>
        <v>24616412.86</v>
      </c>
      <c r="G566" s="72">
        <f t="shared" si="70"/>
        <v>20148061</v>
      </c>
      <c r="H566" s="67">
        <f t="shared" si="70"/>
        <v>18742383</v>
      </c>
    </row>
    <row r="567" spans="1:8" ht="58.5" customHeight="1">
      <c r="A567" s="35" t="s">
        <v>381</v>
      </c>
      <c r="B567" s="25" t="s">
        <v>375</v>
      </c>
      <c r="C567" s="25" t="s">
        <v>7</v>
      </c>
      <c r="D567" s="25" t="s">
        <v>382</v>
      </c>
      <c r="E567" s="25"/>
      <c r="F567" s="72">
        <f t="shared" si="70"/>
        <v>23304428.44</v>
      </c>
      <c r="G567" s="72">
        <f t="shared" si="70"/>
        <v>20148061</v>
      </c>
      <c r="H567" s="67">
        <f t="shared" si="70"/>
        <v>18742383</v>
      </c>
    </row>
    <row r="568" spans="1:8" ht="18.75">
      <c r="A568" s="35" t="s">
        <v>383</v>
      </c>
      <c r="B568" s="25" t="s">
        <v>375</v>
      </c>
      <c r="C568" s="25" t="s">
        <v>7</v>
      </c>
      <c r="D568" s="25" t="s">
        <v>382</v>
      </c>
      <c r="E568" s="25" t="s">
        <v>384</v>
      </c>
      <c r="F568" s="72">
        <f>'[1]Прил 6'!G357</f>
        <v>23304428.44</v>
      </c>
      <c r="G568" s="72">
        <f>'[1]Прил 6'!H357</f>
        <v>20148061</v>
      </c>
      <c r="H568" s="67">
        <f>'[1]Прил 6'!I357</f>
        <v>18742383</v>
      </c>
    </row>
    <row r="569" spans="1:8" ht="56.25">
      <c r="A569" s="35" t="s">
        <v>453</v>
      </c>
      <c r="B569" s="66" t="s">
        <v>375</v>
      </c>
      <c r="C569" s="66" t="s">
        <v>7</v>
      </c>
      <c r="D569" s="66" t="s">
        <v>454</v>
      </c>
      <c r="E569" s="66"/>
      <c r="F569" s="72">
        <f>F570</f>
        <v>1311984.42</v>
      </c>
      <c r="G569" s="72">
        <f>G570</f>
        <v>0</v>
      </c>
      <c r="H569" s="67">
        <f>H570</f>
        <v>0</v>
      </c>
    </row>
    <row r="570" spans="1:8" ht="19.5" thickBot="1">
      <c r="A570" s="68" t="s">
        <v>383</v>
      </c>
      <c r="B570" s="71" t="s">
        <v>375</v>
      </c>
      <c r="C570" s="71" t="s">
        <v>7</v>
      </c>
      <c r="D570" s="71" t="s">
        <v>454</v>
      </c>
      <c r="E570" s="71" t="s">
        <v>384</v>
      </c>
      <c r="F570" s="332">
        <f>'[1]Прил 6'!G359</f>
        <v>1311984.42</v>
      </c>
      <c r="G570" s="332">
        <v>0</v>
      </c>
      <c r="H570" s="333">
        <v>0</v>
      </c>
    </row>
    <row r="571" spans="1:6" ht="15">
      <c r="A571" s="1"/>
      <c r="B571" s="1"/>
      <c r="C571" s="1"/>
      <c r="D571" s="1"/>
      <c r="E571" s="1"/>
      <c r="F571" s="1"/>
    </row>
    <row r="572" spans="1:6" ht="15">
      <c r="A572" s="1"/>
      <c r="B572" s="1"/>
      <c r="C572" s="1"/>
      <c r="D572" s="1"/>
      <c r="E572" s="1"/>
      <c r="F572" s="1"/>
    </row>
    <row r="573" spans="1:6" ht="15">
      <c r="A573" s="1"/>
      <c r="B573" s="1"/>
      <c r="C573" s="1"/>
      <c r="D573" s="1"/>
      <c r="E573" s="1"/>
      <c r="F573" s="1"/>
    </row>
    <row r="574" spans="1:6" ht="15">
      <c r="A574" s="1"/>
      <c r="B574" s="1"/>
      <c r="C574" s="1"/>
      <c r="D574" s="1"/>
      <c r="E574" s="1"/>
      <c r="F574" s="1"/>
    </row>
    <row r="575" spans="1:6" ht="15">
      <c r="A575" s="1"/>
      <c r="B575" s="1"/>
      <c r="C575" s="1"/>
      <c r="D575" s="1"/>
      <c r="E575" s="1"/>
      <c r="F575" s="1"/>
    </row>
    <row r="576" spans="1:6" ht="15">
      <c r="A576" s="1"/>
      <c r="B576" s="1"/>
      <c r="C576" s="1"/>
      <c r="D576" s="1"/>
      <c r="E576" s="1"/>
      <c r="F576" s="1"/>
    </row>
    <row r="577" spans="1:6" ht="15">
      <c r="A577" s="1"/>
      <c r="B577" s="1"/>
      <c r="C577" s="1"/>
      <c r="D577" s="1"/>
      <c r="E577" s="1"/>
      <c r="F577" s="1"/>
    </row>
    <row r="578" spans="1:6" ht="15">
      <c r="A578" s="1"/>
      <c r="B578" s="1"/>
      <c r="C578" s="1"/>
      <c r="D578" s="1"/>
      <c r="E578" s="1"/>
      <c r="F578" s="1"/>
    </row>
    <row r="579" spans="1:6" ht="15">
      <c r="A579" s="1"/>
      <c r="B579" s="1"/>
      <c r="C579" s="1"/>
      <c r="D579" s="1"/>
      <c r="E579" s="1"/>
      <c r="F579" s="1"/>
    </row>
    <row r="580" spans="1:6" ht="15">
      <c r="A580" s="1"/>
      <c r="B580" s="1"/>
      <c r="C580" s="1"/>
      <c r="D580" s="1"/>
      <c r="E580" s="1"/>
      <c r="F580" s="1"/>
    </row>
    <row r="581" spans="1:6" ht="15">
      <c r="A581" s="1"/>
      <c r="B581" s="1"/>
      <c r="C581" s="1"/>
      <c r="D581" s="1"/>
      <c r="E581" s="1"/>
      <c r="F581" s="1"/>
    </row>
    <row r="582" spans="1:6" ht="15">
      <c r="A582" s="1"/>
      <c r="B582" s="1"/>
      <c r="C582" s="1"/>
      <c r="D582" s="1"/>
      <c r="E582" s="1"/>
      <c r="F582" s="1"/>
    </row>
    <row r="584" ht="15.75">
      <c r="F584" s="335"/>
    </row>
    <row r="588" ht="15.75">
      <c r="F588" s="324"/>
    </row>
    <row r="602" spans="4:6" ht="15.75">
      <c r="D602" s="336"/>
      <c r="E602" s="336"/>
      <c r="F602" s="336"/>
    </row>
    <row r="603" spans="4:6" ht="15.75">
      <c r="D603" s="336"/>
      <c r="E603" s="336"/>
      <c r="F603" s="324"/>
    </row>
    <row r="604" spans="4:6" ht="15.75">
      <c r="D604" s="336"/>
      <c r="E604" s="336"/>
      <c r="F604" s="324"/>
    </row>
    <row r="605" spans="4:6" ht="15.75">
      <c r="D605" s="336"/>
      <c r="E605" s="336"/>
      <c r="F605" s="324"/>
    </row>
    <row r="606" spans="4:6" ht="15.75">
      <c r="D606" s="336"/>
      <c r="E606" s="336"/>
      <c r="F606" s="324"/>
    </row>
    <row r="607" spans="4:6" ht="15.75">
      <c r="D607" s="336"/>
      <c r="E607" s="336"/>
      <c r="F607" s="324"/>
    </row>
    <row r="608" spans="4:6" ht="15.75">
      <c r="D608" s="336"/>
      <c r="E608" s="336"/>
      <c r="F608" s="324"/>
    </row>
    <row r="609" spans="4:6" ht="15.75">
      <c r="D609" s="336"/>
      <c r="E609" s="336"/>
      <c r="F609" s="324"/>
    </row>
    <row r="610" spans="4:6" ht="15.75">
      <c r="D610" s="336"/>
      <c r="E610" s="336"/>
      <c r="F610" s="324"/>
    </row>
  </sheetData>
  <sheetProtection selectLockedCells="1" selectUnlockedCells="1"/>
  <mergeCells count="2">
    <mergeCell ref="A3:H3"/>
    <mergeCell ref="F1:H1"/>
  </mergeCells>
  <printOptions/>
  <pageMargins left="1.1020833333333333" right="0.31527777777777777" top="0.15763888888888888" bottom="0.3541666666666667" header="0.5118055555555555" footer="0.5118055555555555"/>
  <pageSetup horizontalDpi="300" verticalDpi="300" orientation="portrait" paperSize="9" scale="30" r:id="rId1"/>
</worksheet>
</file>

<file path=xl/worksheets/sheet6.xml><?xml version="1.0" encoding="utf-8"?>
<worksheet xmlns="http://schemas.openxmlformats.org/spreadsheetml/2006/main" xmlns:r="http://schemas.openxmlformats.org/officeDocument/2006/relationships">
  <dimension ref="A1:N636"/>
  <sheetViews>
    <sheetView view="pageBreakPreview" zoomScale="77" zoomScaleSheetLayoutView="77" zoomScalePageLayoutView="0" workbookViewId="0" topLeftCell="A349">
      <selection activeCell="E14" sqref="E14"/>
    </sheetView>
  </sheetViews>
  <sheetFormatPr defaultColWidth="8.7109375" defaultRowHeight="12.75"/>
  <cols>
    <col min="1" max="1" width="88.8515625" style="7" customWidth="1"/>
    <col min="2" max="2" width="9.421875" style="8" customWidth="1"/>
    <col min="3" max="3" width="7.7109375" style="9" customWidth="1"/>
    <col min="4" max="4" width="8.421875" style="9" customWidth="1"/>
    <col min="5" max="5" width="22.140625" style="9" customWidth="1"/>
    <col min="6" max="6" width="7.421875" style="9" customWidth="1"/>
    <col min="7" max="7" width="22.00390625" style="9" customWidth="1"/>
    <col min="8" max="8" width="22.28125" style="10" customWidth="1"/>
    <col min="9" max="9" width="23.57421875" style="10" customWidth="1"/>
    <col min="10" max="10" width="22.57421875" style="10" customWidth="1"/>
    <col min="11" max="11" width="17.57421875" style="10" customWidth="1"/>
    <col min="12" max="12" width="18.8515625" style="10" customWidth="1"/>
    <col min="13" max="13" width="19.28125" style="10" customWidth="1"/>
    <col min="14" max="16384" width="8.7109375" style="10" customWidth="1"/>
  </cols>
  <sheetData>
    <row r="1" spans="3:11" ht="101.25" customHeight="1">
      <c r="C1" s="11"/>
      <c r="D1" s="11"/>
      <c r="E1" s="60"/>
      <c r="F1" s="60"/>
      <c r="G1" s="407" t="s">
        <v>952</v>
      </c>
      <c r="H1" s="407"/>
      <c r="I1" s="407"/>
      <c r="J1" s="60"/>
      <c r="K1" s="60"/>
    </row>
    <row r="3" spans="1:9" ht="34.5" customHeight="1">
      <c r="A3" s="408" t="s">
        <v>935</v>
      </c>
      <c r="B3" s="408"/>
      <c r="C3" s="408"/>
      <c r="D3" s="408"/>
      <c r="E3" s="408"/>
      <c r="F3" s="408"/>
      <c r="G3" s="408"/>
      <c r="H3" s="408"/>
      <c r="I3" s="408"/>
    </row>
    <row r="4" ht="19.5" thickBot="1"/>
    <row r="5" spans="1:9" s="12" customFormat="1" ht="72.75" customHeight="1">
      <c r="A5" s="29" t="s">
        <v>0</v>
      </c>
      <c r="B5" s="30" t="s">
        <v>385</v>
      </c>
      <c r="C5" s="30" t="s">
        <v>386</v>
      </c>
      <c r="D5" s="30" t="s">
        <v>2</v>
      </c>
      <c r="E5" s="30" t="s">
        <v>3</v>
      </c>
      <c r="F5" s="30" t="s">
        <v>4</v>
      </c>
      <c r="G5" s="337" t="s">
        <v>430</v>
      </c>
      <c r="H5" s="337" t="s">
        <v>446</v>
      </c>
      <c r="I5" s="338" t="s">
        <v>934</v>
      </c>
    </row>
    <row r="6" spans="1:9" s="13" customFormat="1" ht="50.25" customHeight="1">
      <c r="A6" s="45" t="s">
        <v>5</v>
      </c>
      <c r="B6" s="23"/>
      <c r="C6" s="24"/>
      <c r="D6" s="24"/>
      <c r="E6" s="24"/>
      <c r="F6" s="24"/>
      <c r="G6" s="339">
        <f>G8+G234+G257+G309+G325+G360+G507</f>
        <v>1102265096.4</v>
      </c>
      <c r="H6" s="339">
        <f>H7+H8+H234+H257+H309+H325+H360+H507</f>
        <v>766324378.78</v>
      </c>
      <c r="I6" s="340">
        <f>I7+I8+I234+I257+I309+I325+I360+I507</f>
        <v>748295876.78</v>
      </c>
    </row>
    <row r="7" spans="1:9" s="13" customFormat="1" ht="18.75">
      <c r="A7" s="45" t="s">
        <v>915</v>
      </c>
      <c r="B7" s="23"/>
      <c r="C7" s="24"/>
      <c r="D7" s="24"/>
      <c r="E7" s="24"/>
      <c r="F7" s="24"/>
      <c r="G7" s="339"/>
      <c r="H7" s="339">
        <v>8271654.17</v>
      </c>
      <c r="I7" s="340">
        <v>17130311.59</v>
      </c>
    </row>
    <row r="8" spans="1:10" s="13" customFormat="1" ht="21">
      <c r="A8" s="41" t="s">
        <v>653</v>
      </c>
      <c r="B8" s="24" t="s">
        <v>652</v>
      </c>
      <c r="C8" s="24"/>
      <c r="D8" s="24"/>
      <c r="E8" s="24"/>
      <c r="F8" s="24"/>
      <c r="G8" s="339">
        <f>G9+G109+G171+G209+G99+G216+G222</f>
        <v>385484511.68</v>
      </c>
      <c r="H8" s="339">
        <f>H9+H109+H171+H209+H99+H216+H222</f>
        <v>202949216.89999998</v>
      </c>
      <c r="I8" s="340">
        <f>I9+I109+I171+I209+I99+I216+I222</f>
        <v>153094836.54</v>
      </c>
      <c r="J8" s="281"/>
    </row>
    <row r="9" spans="1:11" s="13" customFormat="1" ht="28.5" customHeight="1">
      <c r="A9" s="45" t="s">
        <v>387</v>
      </c>
      <c r="B9" s="23" t="s">
        <v>652</v>
      </c>
      <c r="C9" s="24" t="s">
        <v>7</v>
      </c>
      <c r="D9" s="24"/>
      <c r="E9" s="24"/>
      <c r="F9" s="24"/>
      <c r="G9" s="339">
        <f>G10+G15+G43+G48+G53</f>
        <v>88580730.36000001</v>
      </c>
      <c r="H9" s="339">
        <f>H10+H15+H48+H53</f>
        <v>71854166.53999999</v>
      </c>
      <c r="I9" s="340">
        <f>I10+I15+I48+I53</f>
        <v>71526227.53999999</v>
      </c>
      <c r="J9" s="341">
        <f>H14+H31+H240+H249+H255+H332+H480+H559+H32+H333+H481+H560</f>
        <v>36103019.77</v>
      </c>
      <c r="K9" s="341">
        <f>I14+I31+I240+I249+I255+I332+I480+I559</f>
        <v>35869645.21</v>
      </c>
    </row>
    <row r="10" spans="1:11" s="14" customFormat="1" ht="42.75" customHeight="1">
      <c r="A10" s="41" t="s">
        <v>9</v>
      </c>
      <c r="B10" s="24" t="s">
        <v>652</v>
      </c>
      <c r="C10" s="24" t="s">
        <v>7</v>
      </c>
      <c r="D10" s="24" t="s">
        <v>10</v>
      </c>
      <c r="E10" s="24"/>
      <c r="F10" s="24"/>
      <c r="G10" s="342">
        <f>G11</f>
        <v>1824898</v>
      </c>
      <c r="H10" s="342">
        <f aca="true" t="shared" si="0" ref="H10:I13">H11</f>
        <v>1486583</v>
      </c>
      <c r="I10" s="343">
        <f t="shared" si="0"/>
        <v>1486583</v>
      </c>
      <c r="J10" s="344">
        <f>H96+H476</f>
        <v>31310348.42</v>
      </c>
      <c r="K10" s="344">
        <f>I96+I476</f>
        <v>31310348.42</v>
      </c>
    </row>
    <row r="11" spans="1:11" s="15" customFormat="1" ht="24.75" customHeight="1">
      <c r="A11" s="33" t="s">
        <v>11</v>
      </c>
      <c r="B11" s="25" t="s">
        <v>652</v>
      </c>
      <c r="C11" s="25" t="s">
        <v>7</v>
      </c>
      <c r="D11" s="25" t="s">
        <v>10</v>
      </c>
      <c r="E11" s="25" t="s">
        <v>12</v>
      </c>
      <c r="F11" s="25"/>
      <c r="G11" s="330">
        <f>G12</f>
        <v>1824898</v>
      </c>
      <c r="H11" s="330">
        <f t="shared" si="0"/>
        <v>1486583</v>
      </c>
      <c r="I11" s="331">
        <f t="shared" si="0"/>
        <v>1486583</v>
      </c>
      <c r="J11" s="63">
        <f>H20+H27+H42+H83+H87+H307+H316+H338+H474+H556</f>
        <v>7699969</v>
      </c>
      <c r="K11" s="63">
        <f>I20+I27+I42+I83+I87+I307+I316+I338+I474+I556</f>
        <v>7904030</v>
      </c>
    </row>
    <row r="12" spans="1:11" s="15" customFormat="1" ht="22.5" customHeight="1">
      <c r="A12" s="33" t="s">
        <v>13</v>
      </c>
      <c r="B12" s="25" t="s">
        <v>652</v>
      </c>
      <c r="C12" s="25" t="s">
        <v>7</v>
      </c>
      <c r="D12" s="25" t="s">
        <v>10</v>
      </c>
      <c r="E12" s="25" t="s">
        <v>14</v>
      </c>
      <c r="F12" s="25"/>
      <c r="G12" s="330">
        <f>G13</f>
        <v>1824898</v>
      </c>
      <c r="H12" s="330">
        <f t="shared" si="0"/>
        <v>1486583</v>
      </c>
      <c r="I12" s="331">
        <f t="shared" si="0"/>
        <v>1486583</v>
      </c>
      <c r="J12" s="63">
        <f>H92+H215+H228+H277+H284+H288+H292+H295+H301+H324+H506+H571</f>
        <v>50591059.36</v>
      </c>
      <c r="K12" s="63">
        <f>I92+I215+I228+I277+I284+I288+I292+I295+I301+I324+I506+I571</f>
        <v>50591059.36</v>
      </c>
    </row>
    <row r="13" spans="1:13" s="15" customFormat="1" ht="42.75" customHeight="1">
      <c r="A13" s="34" t="s">
        <v>15</v>
      </c>
      <c r="B13" s="25" t="s">
        <v>652</v>
      </c>
      <c r="C13" s="25" t="s">
        <v>7</v>
      </c>
      <c r="D13" s="25" t="s">
        <v>10</v>
      </c>
      <c r="E13" s="25" t="s">
        <v>16</v>
      </c>
      <c r="F13" s="25"/>
      <c r="G13" s="330">
        <f>G14</f>
        <v>1824898</v>
      </c>
      <c r="H13" s="330">
        <f t="shared" si="0"/>
        <v>1486583</v>
      </c>
      <c r="I13" s="331">
        <f t="shared" si="0"/>
        <v>1486583</v>
      </c>
      <c r="J13" s="63">
        <f>H215+H228+H277</f>
        <v>4568706.36</v>
      </c>
      <c r="K13" s="63">
        <f>I215+I228+I277</f>
        <v>4568706.36</v>
      </c>
      <c r="L13" s="63" t="e">
        <f>H14+H31+H32+#REF!+H240+H249+H255+H332+H333+H480+#REF!+H559+H560</f>
        <v>#REF!</v>
      </c>
      <c r="M13" s="63" t="e">
        <f>I14+I31+I32+#REF!+I240+I249+I255+I332+I333+I480+#REF!+I559+I560</f>
        <v>#REF!</v>
      </c>
    </row>
    <row r="14" spans="1:13" s="15" customFormat="1" ht="80.25" customHeight="1">
      <c r="A14" s="35" t="s">
        <v>17</v>
      </c>
      <c r="B14" s="25" t="s">
        <v>652</v>
      </c>
      <c r="C14" s="25" t="s">
        <v>7</v>
      </c>
      <c r="D14" s="25" t="s">
        <v>10</v>
      </c>
      <c r="E14" s="25" t="s">
        <v>16</v>
      </c>
      <c r="F14" s="26">
        <v>100</v>
      </c>
      <c r="G14" s="330">
        <v>1824898</v>
      </c>
      <c r="H14" s="330">
        <v>1486583</v>
      </c>
      <c r="I14" s="331">
        <v>1486583</v>
      </c>
      <c r="J14" s="63">
        <f>H88+H221+H283+H287+H291+H294+H308</f>
        <v>1126666</v>
      </c>
      <c r="K14" s="63">
        <f>I88+I221+I283+I287+I291+I294+I308</f>
        <v>594666</v>
      </c>
      <c r="L14" s="63" t="e">
        <f>H14+H22+H31+H32+#REF!+#REF!+H58+H60+H65+H67+H72+H76+#REF!+H85+H96+H97+H98+H123+H134+H143+#REF!+#REF!+#REF!+H170+#REF!+#REF!+H197+#REF!+H202+#REF!+#REF!+H215+H228+H240+H249+H255+#REF!+H266+H270+H277+#REF!+H332+H333+#REF!+H343+H359+H367+H379+H386+#REF!+#REF!+H405+H416+H418+#REF!+H428+#REF!+H446+#REF!+H451+#REF!+H456+#REF!+H468+H476+H477+#REF!+H480+#REF!+#REF!+H514+H519+H530+H540+H542+H548+H559+H560+H603+H609+H611+H614+H620</f>
        <v>#REF!</v>
      </c>
      <c r="M14" s="63" t="e">
        <f>I14+I22+I31+I32+#REF!+#REF!+I58+I60+I65+I67+I72+I76+#REF!+I85+I96+I97+I98+I123+I134+I143+#REF!+#REF!+#REF!+I170+#REF!+#REF!+I197+#REF!+I202+#REF!+#REF!+I215+I228+I240+I249+I255+#REF!+I266+I270+I277+#REF!+I332+I333+#REF!+I343+I359+I367+I379+I386+#REF!+#REF!+I405+I416+I418+#REF!+I428+#REF!+I446+#REF!+I451+#REF!+I456+#REF!+I468+I476+I477+#REF!+I480+#REF!+#REF!+I514+I519+I530+I540+I542+I548+I559+I560+I603+I609+I611+I614+I620</f>
        <v>#REF!</v>
      </c>
    </row>
    <row r="15" spans="1:14" s="16" customFormat="1" ht="63" customHeight="1">
      <c r="A15" s="32" t="s">
        <v>38</v>
      </c>
      <c r="B15" s="24" t="s">
        <v>652</v>
      </c>
      <c r="C15" s="24" t="s">
        <v>7</v>
      </c>
      <c r="D15" s="24" t="s">
        <v>39</v>
      </c>
      <c r="E15" s="24"/>
      <c r="F15" s="24"/>
      <c r="G15" s="339">
        <f>G16+G23+G28+G35+G39</f>
        <v>25194740.32</v>
      </c>
      <c r="H15" s="339">
        <f>H16+H23+H28+H39</f>
        <v>24656447</v>
      </c>
      <c r="I15" s="340">
        <f>I16+I23+I28+I39</f>
        <v>24656447</v>
      </c>
      <c r="J15" s="74">
        <f>H77+H98</f>
        <v>574623.23</v>
      </c>
      <c r="K15" s="74">
        <f>I77+I98</f>
        <v>574623.23</v>
      </c>
      <c r="L15" s="74" t="e">
        <f>H20+H27+H42+H83+H87+H88+#REF!+#REF!+H221+H264+#REF!+H283+H284+H287+H288+H291+H292+H294+H295+H307+H316+H324+H338+H357+H374+H400+#REF!+H474+H493+H506+#REF!+H556+H571+H576</f>
        <v>#REF!</v>
      </c>
      <c r="M15" s="74" t="e">
        <f>I20+I27+I42+I83+I87+I88+#REF!+#REF!+I221+I264+#REF!+I283+I284+I287+I288+I291+I292+I294+I295+I307+I316+I324+I338+I357+I374+I400+#REF!+I474+I493+I506+#REF!+I556+I571+I576</f>
        <v>#REF!</v>
      </c>
      <c r="N15" s="73" t="e">
        <f>#REF!+#REF!+#REF!+#REF!+#REF!+#REF!+#REF!+#REF!+#REF!+#REF!+#REF!+#REF!+#REF!+#REF!+#REF!+#REF!+#REF!+#REF!+#REF!+#REF!+#REF!+#REF!+#REF!+#REF!+#REF!+#REF!+#REF!+#REF!+#REF!+#REF!+#REF!+#REF!+#REF!+#REF!</f>
        <v>#REF!</v>
      </c>
    </row>
    <row r="16" spans="1:13" s="16" customFormat="1" ht="50.25" customHeight="1">
      <c r="A16" s="35" t="s">
        <v>40</v>
      </c>
      <c r="B16" s="25" t="s">
        <v>652</v>
      </c>
      <c r="C16" s="25" t="s">
        <v>7</v>
      </c>
      <c r="D16" s="25" t="s">
        <v>39</v>
      </c>
      <c r="E16" s="25" t="s">
        <v>41</v>
      </c>
      <c r="F16" s="26"/>
      <c r="G16" s="330">
        <f aca="true" t="shared" si="1" ref="G16:I17">G17</f>
        <v>379079</v>
      </c>
      <c r="H16" s="330">
        <f t="shared" si="1"/>
        <v>363079</v>
      </c>
      <c r="I16" s="331">
        <f t="shared" si="1"/>
        <v>363079</v>
      </c>
      <c r="J16" s="74"/>
      <c r="K16" s="74"/>
      <c r="L16" s="74" t="e">
        <f>H13+H30+H33+H41+#REF!+H75+H78+H82+H84+H86+H95+#REF!+#REF!+H220</f>
        <v>#REF!</v>
      </c>
      <c r="M16" s="74" t="e">
        <f>I13+I30+I33+I41+#REF!+I75+I78+I82+I84+I86+I95+#REF!+#REF!+I220</f>
        <v>#REF!</v>
      </c>
    </row>
    <row r="17" spans="1:10" s="16" customFormat="1" ht="87" customHeight="1">
      <c r="A17" s="35" t="s">
        <v>42</v>
      </c>
      <c r="B17" s="25" t="s">
        <v>652</v>
      </c>
      <c r="C17" s="25" t="s">
        <v>7</v>
      </c>
      <c r="D17" s="25" t="s">
        <v>39</v>
      </c>
      <c r="E17" s="25" t="s">
        <v>43</v>
      </c>
      <c r="F17" s="26"/>
      <c r="G17" s="330">
        <f t="shared" si="1"/>
        <v>379079</v>
      </c>
      <c r="H17" s="330">
        <f t="shared" si="1"/>
        <v>363079</v>
      </c>
      <c r="I17" s="331">
        <f t="shared" si="1"/>
        <v>363079</v>
      </c>
      <c r="J17" s="307">
        <f>G20+G27+G34+G42+G83+G87+G243+G307+G316+G338+G474+G556</f>
        <v>8859839.61</v>
      </c>
    </row>
    <row r="18" spans="1:9" s="16" customFormat="1" ht="49.5" customHeight="1">
      <c r="A18" s="35" t="s">
        <v>44</v>
      </c>
      <c r="B18" s="25" t="s">
        <v>652</v>
      </c>
      <c r="C18" s="25" t="s">
        <v>7</v>
      </c>
      <c r="D18" s="25" t="s">
        <v>39</v>
      </c>
      <c r="E18" s="25" t="s">
        <v>45</v>
      </c>
      <c r="F18" s="26"/>
      <c r="G18" s="330">
        <f>G19+G21</f>
        <v>379079</v>
      </c>
      <c r="H18" s="330">
        <f>H19+H21</f>
        <v>363079</v>
      </c>
      <c r="I18" s="331">
        <f>I19+I21</f>
        <v>363079</v>
      </c>
    </row>
    <row r="19" spans="1:9" s="16" customFormat="1" ht="46.5" customHeight="1">
      <c r="A19" s="35" t="s">
        <v>46</v>
      </c>
      <c r="B19" s="25" t="s">
        <v>652</v>
      </c>
      <c r="C19" s="25" t="s">
        <v>7</v>
      </c>
      <c r="D19" s="25" t="s">
        <v>39</v>
      </c>
      <c r="E19" s="25" t="s">
        <v>47</v>
      </c>
      <c r="F19" s="26"/>
      <c r="G19" s="330">
        <f>G20</f>
        <v>338079</v>
      </c>
      <c r="H19" s="330">
        <f>H20</f>
        <v>338079</v>
      </c>
      <c r="I19" s="331">
        <f>I20</f>
        <v>338079</v>
      </c>
    </row>
    <row r="20" spans="1:12" s="16" customFormat="1" ht="61.5" customHeight="1">
      <c r="A20" s="35" t="s">
        <v>17</v>
      </c>
      <c r="B20" s="25" t="s">
        <v>652</v>
      </c>
      <c r="C20" s="25" t="s">
        <v>7</v>
      </c>
      <c r="D20" s="25" t="s">
        <v>39</v>
      </c>
      <c r="E20" s="25" t="s">
        <v>47</v>
      </c>
      <c r="F20" s="26">
        <v>100</v>
      </c>
      <c r="G20" s="330">
        <v>338079</v>
      </c>
      <c r="H20" s="330">
        <v>338079</v>
      </c>
      <c r="I20" s="331">
        <v>338079</v>
      </c>
      <c r="J20" s="16" t="s">
        <v>477</v>
      </c>
      <c r="K20" s="16">
        <v>2019</v>
      </c>
      <c r="L20" s="16">
        <v>2020</v>
      </c>
    </row>
    <row r="21" spans="1:14" s="16" customFormat="1" ht="48" customHeight="1">
      <c r="A21" s="35" t="s">
        <v>49</v>
      </c>
      <c r="B21" s="25" t="s">
        <v>652</v>
      </c>
      <c r="C21" s="25" t="s">
        <v>7</v>
      </c>
      <c r="D21" s="25" t="s">
        <v>39</v>
      </c>
      <c r="E21" s="25" t="s">
        <v>50</v>
      </c>
      <c r="F21" s="26"/>
      <c r="G21" s="330">
        <f>G22</f>
        <v>41000</v>
      </c>
      <c r="H21" s="330">
        <f>H22</f>
        <v>25000</v>
      </c>
      <c r="I21" s="331">
        <f>I22</f>
        <v>25000</v>
      </c>
      <c r="J21" s="73" t="e">
        <f>#REF!+#REF!+#REF!+#REF!+#REF!+#REF!+#REF!+#REF!+#REF!+#REF!+#REF!+#REF!</f>
        <v>#REF!</v>
      </c>
      <c r="K21" s="73" t="e">
        <f>H123+#REF!+#REF!+#REF!+H129+H197+#REF!+H202+#REF!+#REF!+H208+#REF!</f>
        <v>#REF!</v>
      </c>
      <c r="L21" s="73" t="e">
        <f>I123+#REF!+#REF!+#REF!+I129+I197+#REF!+I202+#REF!+#REF!+I208+#REF!</f>
        <v>#REF!</v>
      </c>
      <c r="M21" s="73" t="e">
        <f>#REF!+#REF!+#REF!+#REF!+#REF!+#REF!+#REF!+#REF!+#REF!+#REF!+#REF!+#REF!</f>
        <v>#REF!</v>
      </c>
      <c r="N21" s="73" t="e">
        <f>#REF!+#REF!+#REF!+#REF!+#REF!+#REF!+#REF!+#REF!+#REF!+#REF!+#REF!+#REF!</f>
        <v>#REF!</v>
      </c>
    </row>
    <row r="22" spans="1:9" s="16" customFormat="1" ht="45" customHeight="1">
      <c r="A22" s="35" t="s">
        <v>48</v>
      </c>
      <c r="B22" s="25" t="s">
        <v>652</v>
      </c>
      <c r="C22" s="25" t="s">
        <v>7</v>
      </c>
      <c r="D22" s="25" t="s">
        <v>39</v>
      </c>
      <c r="E22" s="25" t="s">
        <v>50</v>
      </c>
      <c r="F22" s="26">
        <v>200</v>
      </c>
      <c r="G22" s="330">
        <v>41000</v>
      </c>
      <c r="H22" s="330">
        <v>25000</v>
      </c>
      <c r="I22" s="331">
        <v>25000</v>
      </c>
    </row>
    <row r="23" spans="1:9" s="16" customFormat="1" ht="48" customHeight="1">
      <c r="A23" s="35" t="s">
        <v>51</v>
      </c>
      <c r="B23" s="25" t="s">
        <v>652</v>
      </c>
      <c r="C23" s="25" t="s">
        <v>7</v>
      </c>
      <c r="D23" s="25" t="s">
        <v>39</v>
      </c>
      <c r="E23" s="25" t="s">
        <v>52</v>
      </c>
      <c r="F23" s="26"/>
      <c r="G23" s="330">
        <f>G24</f>
        <v>296000</v>
      </c>
      <c r="H23" s="330">
        <f aca="true" t="shared" si="2" ref="H23:I26">H24</f>
        <v>296000</v>
      </c>
      <c r="I23" s="331">
        <f t="shared" si="2"/>
        <v>296000</v>
      </c>
    </row>
    <row r="24" spans="1:9" s="16" customFormat="1" ht="60" customHeight="1">
      <c r="A24" s="35" t="s">
        <v>53</v>
      </c>
      <c r="B24" s="25" t="s">
        <v>652</v>
      </c>
      <c r="C24" s="25" t="s">
        <v>7</v>
      </c>
      <c r="D24" s="25" t="s">
        <v>39</v>
      </c>
      <c r="E24" s="25" t="s">
        <v>54</v>
      </c>
      <c r="F24" s="26"/>
      <c r="G24" s="330">
        <f>G25</f>
        <v>296000</v>
      </c>
      <c r="H24" s="330">
        <f t="shared" si="2"/>
        <v>296000</v>
      </c>
      <c r="I24" s="331">
        <f t="shared" si="2"/>
        <v>296000</v>
      </c>
    </row>
    <row r="25" spans="1:9" s="16" customFormat="1" ht="60" customHeight="1">
      <c r="A25" s="35" t="s">
        <v>55</v>
      </c>
      <c r="B25" s="25" t="s">
        <v>652</v>
      </c>
      <c r="C25" s="25" t="s">
        <v>7</v>
      </c>
      <c r="D25" s="25" t="s">
        <v>39</v>
      </c>
      <c r="E25" s="25" t="s">
        <v>56</v>
      </c>
      <c r="F25" s="26"/>
      <c r="G25" s="330">
        <f>G26</f>
        <v>296000</v>
      </c>
      <c r="H25" s="330">
        <f t="shared" si="2"/>
        <v>296000</v>
      </c>
      <c r="I25" s="331">
        <f t="shared" si="2"/>
        <v>296000</v>
      </c>
    </row>
    <row r="26" spans="1:9" s="16" customFormat="1" ht="57.75" customHeight="1">
      <c r="A26" s="35" t="s">
        <v>447</v>
      </c>
      <c r="B26" s="25" t="s">
        <v>652</v>
      </c>
      <c r="C26" s="25" t="s">
        <v>7</v>
      </c>
      <c r="D26" s="25" t="s">
        <v>39</v>
      </c>
      <c r="E26" s="25" t="s">
        <v>57</v>
      </c>
      <c r="F26" s="26"/>
      <c r="G26" s="330">
        <f>G27</f>
        <v>296000</v>
      </c>
      <c r="H26" s="330">
        <f t="shared" si="2"/>
        <v>296000</v>
      </c>
      <c r="I26" s="331">
        <f t="shared" si="2"/>
        <v>296000</v>
      </c>
    </row>
    <row r="27" spans="1:9" s="16" customFormat="1" ht="83.25" customHeight="1">
      <c r="A27" s="35" t="s">
        <v>17</v>
      </c>
      <c r="B27" s="25" t="s">
        <v>652</v>
      </c>
      <c r="C27" s="25" t="s">
        <v>7</v>
      </c>
      <c r="D27" s="25" t="s">
        <v>39</v>
      </c>
      <c r="E27" s="25" t="s">
        <v>57</v>
      </c>
      <c r="F27" s="26">
        <v>100</v>
      </c>
      <c r="G27" s="330">
        <v>296000</v>
      </c>
      <c r="H27" s="330">
        <v>296000</v>
      </c>
      <c r="I27" s="331">
        <v>296000</v>
      </c>
    </row>
    <row r="28" spans="1:9" s="16" customFormat="1" ht="48" customHeight="1">
      <c r="A28" s="35" t="s">
        <v>58</v>
      </c>
      <c r="B28" s="25" t="s">
        <v>652</v>
      </c>
      <c r="C28" s="25" t="s">
        <v>7</v>
      </c>
      <c r="D28" s="25" t="s">
        <v>39</v>
      </c>
      <c r="E28" s="25" t="s">
        <v>59</v>
      </c>
      <c r="F28" s="26"/>
      <c r="G28" s="330">
        <f>G29</f>
        <v>24036349.32</v>
      </c>
      <c r="H28" s="330">
        <f>H29</f>
        <v>23701368</v>
      </c>
      <c r="I28" s="331">
        <f>I29</f>
        <v>23701368</v>
      </c>
    </row>
    <row r="29" spans="1:9" s="16" customFormat="1" ht="48" customHeight="1">
      <c r="A29" s="35" t="s">
        <v>60</v>
      </c>
      <c r="B29" s="25" t="s">
        <v>652</v>
      </c>
      <c r="C29" s="25" t="s">
        <v>7</v>
      </c>
      <c r="D29" s="25" t="s">
        <v>39</v>
      </c>
      <c r="E29" s="25" t="s">
        <v>61</v>
      </c>
      <c r="F29" s="26"/>
      <c r="G29" s="330">
        <f>G30+G33</f>
        <v>24036349.32</v>
      </c>
      <c r="H29" s="330">
        <f>H30+H33</f>
        <v>23701368</v>
      </c>
      <c r="I29" s="331">
        <f>I30+I33</f>
        <v>23701368</v>
      </c>
    </row>
    <row r="30" spans="1:9" s="16" customFormat="1" ht="48" customHeight="1">
      <c r="A30" s="35" t="s">
        <v>15</v>
      </c>
      <c r="B30" s="25" t="s">
        <v>652</v>
      </c>
      <c r="C30" s="25" t="s">
        <v>7</v>
      </c>
      <c r="D30" s="25" t="s">
        <v>39</v>
      </c>
      <c r="E30" s="25" t="s">
        <v>62</v>
      </c>
      <c r="F30" s="26"/>
      <c r="G30" s="330">
        <f>G31+G32</f>
        <v>23640770.47</v>
      </c>
      <c r="H30" s="330">
        <f>H31+H32</f>
        <v>23701368</v>
      </c>
      <c r="I30" s="331">
        <f>I31+I32</f>
        <v>23701368</v>
      </c>
    </row>
    <row r="31" spans="1:9" s="16" customFormat="1" ht="78.75" customHeight="1">
      <c r="A31" s="35" t="s">
        <v>17</v>
      </c>
      <c r="B31" s="25" t="s">
        <v>652</v>
      </c>
      <c r="C31" s="25" t="s">
        <v>7</v>
      </c>
      <c r="D31" s="25" t="s">
        <v>39</v>
      </c>
      <c r="E31" s="25" t="s">
        <v>62</v>
      </c>
      <c r="F31" s="26">
        <v>100</v>
      </c>
      <c r="G31" s="330">
        <v>23474078.47</v>
      </c>
      <c r="H31" s="330">
        <v>23534676</v>
      </c>
      <c r="I31" s="331">
        <v>23534676</v>
      </c>
    </row>
    <row r="32" spans="1:9" s="16" customFormat="1" ht="49.5" customHeight="1">
      <c r="A32" s="35" t="s">
        <v>48</v>
      </c>
      <c r="B32" s="25" t="s">
        <v>652</v>
      </c>
      <c r="C32" s="25" t="s">
        <v>7</v>
      </c>
      <c r="D32" s="25" t="s">
        <v>39</v>
      </c>
      <c r="E32" s="25" t="s">
        <v>62</v>
      </c>
      <c r="F32" s="26">
        <v>200</v>
      </c>
      <c r="G32" s="330">
        <v>166692</v>
      </c>
      <c r="H32" s="330">
        <v>166692</v>
      </c>
      <c r="I32" s="331">
        <v>166692</v>
      </c>
    </row>
    <row r="33" spans="1:9" s="16" customFormat="1" ht="48.75" customHeight="1">
      <c r="A33" s="36" t="s">
        <v>64</v>
      </c>
      <c r="B33" s="25" t="s">
        <v>652</v>
      </c>
      <c r="C33" s="25" t="s">
        <v>7</v>
      </c>
      <c r="D33" s="25" t="s">
        <v>39</v>
      </c>
      <c r="E33" s="25" t="s">
        <v>65</v>
      </c>
      <c r="F33" s="26"/>
      <c r="G33" s="330">
        <f>G34</f>
        <v>395578.85</v>
      </c>
      <c r="H33" s="330">
        <f>H34</f>
        <v>0</v>
      </c>
      <c r="I33" s="331">
        <f>I34</f>
        <v>0</v>
      </c>
    </row>
    <row r="34" spans="1:9" s="16" customFormat="1" ht="60.75" customHeight="1">
      <c r="A34" s="35" t="s">
        <v>17</v>
      </c>
      <c r="B34" s="25" t="s">
        <v>652</v>
      </c>
      <c r="C34" s="25" t="s">
        <v>7</v>
      </c>
      <c r="D34" s="25" t="s">
        <v>39</v>
      </c>
      <c r="E34" s="25" t="s">
        <v>65</v>
      </c>
      <c r="F34" s="26">
        <v>100</v>
      </c>
      <c r="G34" s="330">
        <v>395578.85</v>
      </c>
      <c r="H34" s="330">
        <v>0</v>
      </c>
      <c r="I34" s="331">
        <v>0</v>
      </c>
    </row>
    <row r="35" spans="1:9" s="16" customFormat="1" ht="37.5" customHeight="1">
      <c r="A35" s="35" t="s">
        <v>134</v>
      </c>
      <c r="B35" s="25" t="s">
        <v>652</v>
      </c>
      <c r="C35" s="25" t="s">
        <v>7</v>
      </c>
      <c r="D35" s="25" t="s">
        <v>39</v>
      </c>
      <c r="E35" s="25" t="s">
        <v>135</v>
      </c>
      <c r="F35" s="26"/>
      <c r="G35" s="330">
        <f>G36</f>
        <v>187312</v>
      </c>
      <c r="H35" s="330">
        <f aca="true" t="shared" si="3" ref="H35:I37">H36</f>
        <v>0</v>
      </c>
      <c r="I35" s="331">
        <f t="shared" si="3"/>
        <v>0</v>
      </c>
    </row>
    <row r="36" spans="1:9" s="16" customFormat="1" ht="21" customHeight="1">
      <c r="A36" s="35" t="s">
        <v>136</v>
      </c>
      <c r="B36" s="25" t="s">
        <v>652</v>
      </c>
      <c r="C36" s="25" t="s">
        <v>7</v>
      </c>
      <c r="D36" s="25" t="s">
        <v>39</v>
      </c>
      <c r="E36" s="25" t="s">
        <v>137</v>
      </c>
      <c r="F36" s="26"/>
      <c r="G36" s="330">
        <f>G37</f>
        <v>187312</v>
      </c>
      <c r="H36" s="330">
        <f t="shared" si="3"/>
        <v>0</v>
      </c>
      <c r="I36" s="331">
        <f t="shared" si="3"/>
        <v>0</v>
      </c>
    </row>
    <row r="37" spans="1:9" s="16" customFormat="1" ht="35.25" customHeight="1">
      <c r="A37" s="36" t="s">
        <v>1068</v>
      </c>
      <c r="B37" s="25" t="s">
        <v>652</v>
      </c>
      <c r="C37" s="25" t="s">
        <v>7</v>
      </c>
      <c r="D37" s="25" t="s">
        <v>39</v>
      </c>
      <c r="E37" s="327" t="s">
        <v>1069</v>
      </c>
      <c r="F37" s="66"/>
      <c r="G37" s="330">
        <f>G38</f>
        <v>187312</v>
      </c>
      <c r="H37" s="330">
        <f t="shared" si="3"/>
        <v>0</v>
      </c>
      <c r="I37" s="331">
        <f t="shared" si="3"/>
        <v>0</v>
      </c>
    </row>
    <row r="38" spans="1:9" s="16" customFormat="1" ht="75">
      <c r="A38" s="35" t="s">
        <v>17</v>
      </c>
      <c r="B38" s="25" t="s">
        <v>652</v>
      </c>
      <c r="C38" s="25" t="s">
        <v>7</v>
      </c>
      <c r="D38" s="25" t="s">
        <v>39</v>
      </c>
      <c r="E38" s="327" t="s">
        <v>1069</v>
      </c>
      <c r="F38" s="66" t="s">
        <v>25</v>
      </c>
      <c r="G38" s="330">
        <v>187312</v>
      </c>
      <c r="H38" s="330">
        <v>0</v>
      </c>
      <c r="I38" s="331">
        <v>0</v>
      </c>
    </row>
    <row r="39" spans="1:9" s="16" customFormat="1" ht="43.5" customHeight="1">
      <c r="A39" s="35" t="s">
        <v>66</v>
      </c>
      <c r="B39" s="25" t="s">
        <v>652</v>
      </c>
      <c r="C39" s="25" t="s">
        <v>7</v>
      </c>
      <c r="D39" s="25" t="s">
        <v>39</v>
      </c>
      <c r="E39" s="25" t="s">
        <v>67</v>
      </c>
      <c r="F39" s="26"/>
      <c r="G39" s="330">
        <f>G40</f>
        <v>296000</v>
      </c>
      <c r="H39" s="330">
        <f aca="true" t="shared" si="4" ref="H39:I41">H40</f>
        <v>296000</v>
      </c>
      <c r="I39" s="331">
        <f t="shared" si="4"/>
        <v>296000</v>
      </c>
    </row>
    <row r="40" spans="1:9" s="16" customFormat="1" ht="48" customHeight="1">
      <c r="A40" s="35" t="s">
        <v>68</v>
      </c>
      <c r="B40" s="25" t="s">
        <v>652</v>
      </c>
      <c r="C40" s="25" t="s">
        <v>7</v>
      </c>
      <c r="D40" s="25" t="s">
        <v>39</v>
      </c>
      <c r="E40" s="25" t="s">
        <v>69</v>
      </c>
      <c r="F40" s="26"/>
      <c r="G40" s="330">
        <f>G41</f>
        <v>296000</v>
      </c>
      <c r="H40" s="330">
        <f t="shared" si="4"/>
        <v>296000</v>
      </c>
      <c r="I40" s="331">
        <f t="shared" si="4"/>
        <v>296000</v>
      </c>
    </row>
    <row r="41" spans="1:9" s="16" customFormat="1" ht="48" customHeight="1">
      <c r="A41" s="35" t="s">
        <v>70</v>
      </c>
      <c r="B41" s="25" t="s">
        <v>652</v>
      </c>
      <c r="C41" s="25" t="s">
        <v>7</v>
      </c>
      <c r="D41" s="25" t="s">
        <v>39</v>
      </c>
      <c r="E41" s="25" t="s">
        <v>71</v>
      </c>
      <c r="F41" s="26"/>
      <c r="G41" s="330">
        <f>G42</f>
        <v>296000</v>
      </c>
      <c r="H41" s="330">
        <f t="shared" si="4"/>
        <v>296000</v>
      </c>
      <c r="I41" s="331">
        <f t="shared" si="4"/>
        <v>296000</v>
      </c>
    </row>
    <row r="42" spans="1:9" s="16" customFormat="1" ht="75.75" customHeight="1">
      <c r="A42" s="35" t="s">
        <v>17</v>
      </c>
      <c r="B42" s="25" t="s">
        <v>652</v>
      </c>
      <c r="C42" s="25" t="s">
        <v>7</v>
      </c>
      <c r="D42" s="25" t="s">
        <v>39</v>
      </c>
      <c r="E42" s="25" t="s">
        <v>71</v>
      </c>
      <c r="F42" s="26">
        <v>100</v>
      </c>
      <c r="G42" s="330">
        <v>296000</v>
      </c>
      <c r="H42" s="330">
        <v>296000</v>
      </c>
      <c r="I42" s="331">
        <v>296000</v>
      </c>
    </row>
    <row r="43" spans="1:9" s="16" customFormat="1" ht="20.25" customHeight="1">
      <c r="A43" s="32" t="s">
        <v>1070</v>
      </c>
      <c r="B43" s="24" t="s">
        <v>652</v>
      </c>
      <c r="C43" s="24" t="s">
        <v>7</v>
      </c>
      <c r="D43" s="24" t="s">
        <v>207</v>
      </c>
      <c r="E43" s="24"/>
      <c r="F43" s="49"/>
      <c r="G43" s="342">
        <f>G44</f>
        <v>2430</v>
      </c>
      <c r="H43" s="342">
        <f aca="true" t="shared" si="5" ref="H43:I46">H44</f>
        <v>0</v>
      </c>
      <c r="I43" s="343">
        <f t="shared" si="5"/>
        <v>0</v>
      </c>
    </row>
    <row r="44" spans="1:9" s="16" customFormat="1" ht="41.25" customHeight="1">
      <c r="A44" s="35" t="s">
        <v>134</v>
      </c>
      <c r="B44" s="25" t="s">
        <v>652</v>
      </c>
      <c r="C44" s="25" t="s">
        <v>7</v>
      </c>
      <c r="D44" s="25" t="s">
        <v>207</v>
      </c>
      <c r="E44" s="25" t="s">
        <v>135</v>
      </c>
      <c r="F44" s="26"/>
      <c r="G44" s="330">
        <f>G45</f>
        <v>2430</v>
      </c>
      <c r="H44" s="330">
        <f t="shared" si="5"/>
        <v>0</v>
      </c>
      <c r="I44" s="331">
        <f t="shared" si="5"/>
        <v>0</v>
      </c>
    </row>
    <row r="45" spans="1:9" s="16" customFormat="1" ht="20.25" customHeight="1">
      <c r="A45" s="35" t="s">
        <v>136</v>
      </c>
      <c r="B45" s="25" t="s">
        <v>652</v>
      </c>
      <c r="C45" s="25" t="s">
        <v>7</v>
      </c>
      <c r="D45" s="25" t="s">
        <v>207</v>
      </c>
      <c r="E45" s="25" t="s">
        <v>137</v>
      </c>
      <c r="F45" s="26"/>
      <c r="G45" s="330">
        <f>G46</f>
        <v>2430</v>
      </c>
      <c r="H45" s="330">
        <f t="shared" si="5"/>
        <v>0</v>
      </c>
      <c r="I45" s="331">
        <f t="shared" si="5"/>
        <v>0</v>
      </c>
    </row>
    <row r="46" spans="1:9" s="16" customFormat="1" ht="58.5" customHeight="1">
      <c r="A46" s="35" t="s">
        <v>1071</v>
      </c>
      <c r="B46" s="25" t="s">
        <v>652</v>
      </c>
      <c r="C46" s="25" t="s">
        <v>7</v>
      </c>
      <c r="D46" s="25" t="s">
        <v>207</v>
      </c>
      <c r="E46" s="25" t="s">
        <v>1072</v>
      </c>
      <c r="F46" s="25"/>
      <c r="G46" s="330">
        <f>G47</f>
        <v>2430</v>
      </c>
      <c r="H46" s="330">
        <f t="shared" si="5"/>
        <v>0</v>
      </c>
      <c r="I46" s="331">
        <f t="shared" si="5"/>
        <v>0</v>
      </c>
    </row>
    <row r="47" spans="1:9" s="16" customFormat="1" ht="38.25" customHeight="1">
      <c r="A47" s="35" t="s">
        <v>48</v>
      </c>
      <c r="B47" s="25" t="s">
        <v>652</v>
      </c>
      <c r="C47" s="25" t="s">
        <v>7</v>
      </c>
      <c r="D47" s="25" t="s">
        <v>207</v>
      </c>
      <c r="E47" s="25" t="s">
        <v>1072</v>
      </c>
      <c r="F47" s="25" t="s">
        <v>81</v>
      </c>
      <c r="G47" s="330">
        <v>2430</v>
      </c>
      <c r="H47" s="330">
        <v>0</v>
      </c>
      <c r="I47" s="331">
        <v>0</v>
      </c>
    </row>
    <row r="48" spans="1:9" s="16" customFormat="1" ht="20.25" customHeight="1">
      <c r="A48" s="32" t="s">
        <v>417</v>
      </c>
      <c r="B48" s="24" t="s">
        <v>652</v>
      </c>
      <c r="C48" s="24" t="s">
        <v>7</v>
      </c>
      <c r="D48" s="24" t="s">
        <v>216</v>
      </c>
      <c r="E48" s="24"/>
      <c r="F48" s="49"/>
      <c r="G48" s="342">
        <f>G49</f>
        <v>2914425.64</v>
      </c>
      <c r="H48" s="342">
        <v>0</v>
      </c>
      <c r="I48" s="343">
        <v>0</v>
      </c>
    </row>
    <row r="49" spans="1:9" s="16" customFormat="1" ht="42" customHeight="1">
      <c r="A49" s="44" t="s">
        <v>66</v>
      </c>
      <c r="B49" s="25" t="s">
        <v>652</v>
      </c>
      <c r="C49" s="25" t="s">
        <v>7</v>
      </c>
      <c r="D49" s="25" t="s">
        <v>216</v>
      </c>
      <c r="E49" s="25" t="s">
        <v>67</v>
      </c>
      <c r="F49" s="26"/>
      <c r="G49" s="330">
        <f>G50</f>
        <v>2914425.64</v>
      </c>
      <c r="H49" s="330">
        <v>0</v>
      </c>
      <c r="I49" s="331">
        <v>0</v>
      </c>
    </row>
    <row r="50" spans="1:9" s="16" customFormat="1" ht="25.5" customHeight="1">
      <c r="A50" s="40" t="s">
        <v>418</v>
      </c>
      <c r="B50" s="25" t="s">
        <v>652</v>
      </c>
      <c r="C50" s="25" t="s">
        <v>7</v>
      </c>
      <c r="D50" s="25" t="s">
        <v>216</v>
      </c>
      <c r="E50" s="25" t="s">
        <v>419</v>
      </c>
      <c r="F50" s="26"/>
      <c r="G50" s="330">
        <f>G51</f>
        <v>2914425.64</v>
      </c>
      <c r="H50" s="330">
        <v>0</v>
      </c>
      <c r="I50" s="331">
        <v>0</v>
      </c>
    </row>
    <row r="51" spans="1:9" s="16" customFormat="1" ht="23.25" customHeight="1">
      <c r="A51" s="40" t="s">
        <v>420</v>
      </c>
      <c r="B51" s="25" t="s">
        <v>652</v>
      </c>
      <c r="C51" s="25" t="s">
        <v>7</v>
      </c>
      <c r="D51" s="25" t="s">
        <v>216</v>
      </c>
      <c r="E51" s="25" t="s">
        <v>421</v>
      </c>
      <c r="F51" s="26"/>
      <c r="G51" s="330">
        <f>G52</f>
        <v>2914425.64</v>
      </c>
      <c r="H51" s="330">
        <v>0</v>
      </c>
      <c r="I51" s="331">
        <v>0</v>
      </c>
    </row>
    <row r="52" spans="1:9" s="16" customFormat="1" ht="40.5" customHeight="1">
      <c r="A52" s="35" t="s">
        <v>48</v>
      </c>
      <c r="B52" s="25" t="s">
        <v>652</v>
      </c>
      <c r="C52" s="25" t="s">
        <v>7</v>
      </c>
      <c r="D52" s="25" t="s">
        <v>216</v>
      </c>
      <c r="E52" s="25" t="s">
        <v>421</v>
      </c>
      <c r="F52" s="26">
        <v>200</v>
      </c>
      <c r="G52" s="330">
        <v>2914425.64</v>
      </c>
      <c r="H52" s="330">
        <v>0</v>
      </c>
      <c r="I52" s="331">
        <v>0</v>
      </c>
    </row>
    <row r="53" spans="1:9" s="16" customFormat="1" ht="30.75" customHeight="1">
      <c r="A53" s="32" t="s">
        <v>90</v>
      </c>
      <c r="B53" s="24" t="s">
        <v>652</v>
      </c>
      <c r="C53" s="24" t="s">
        <v>7</v>
      </c>
      <c r="D53" s="24" t="s">
        <v>91</v>
      </c>
      <c r="E53" s="24"/>
      <c r="F53" s="24"/>
      <c r="G53" s="342">
        <f>G54+G61+G68+G73+G80+G89+G93</f>
        <v>58644236.400000006</v>
      </c>
      <c r="H53" s="342">
        <f>H54+H61+H68+H73+H80+H93</f>
        <v>45711136.54</v>
      </c>
      <c r="I53" s="343">
        <f>I54+I61+I68+I73+I80+I93</f>
        <v>45383197.54</v>
      </c>
    </row>
    <row r="54" spans="1:9" s="16" customFormat="1" ht="60.75" customHeight="1">
      <c r="A54" s="35" t="s">
        <v>108</v>
      </c>
      <c r="B54" s="25" t="s">
        <v>652</v>
      </c>
      <c r="C54" s="25" t="s">
        <v>7</v>
      </c>
      <c r="D54" s="25" t="s">
        <v>91</v>
      </c>
      <c r="E54" s="25" t="s">
        <v>109</v>
      </c>
      <c r="F54" s="25"/>
      <c r="G54" s="330">
        <f aca="true" t="shared" si="6" ref="G54:I55">G55</f>
        <v>2049900</v>
      </c>
      <c r="H54" s="330">
        <f t="shared" si="6"/>
        <v>2100000</v>
      </c>
      <c r="I54" s="331">
        <f t="shared" si="6"/>
        <v>2100000</v>
      </c>
    </row>
    <row r="55" spans="1:9" s="16" customFormat="1" ht="87.75" customHeight="1">
      <c r="A55" s="35" t="s">
        <v>110</v>
      </c>
      <c r="B55" s="25" t="s">
        <v>652</v>
      </c>
      <c r="C55" s="25" t="s">
        <v>7</v>
      </c>
      <c r="D55" s="25" t="s">
        <v>91</v>
      </c>
      <c r="E55" s="25" t="s">
        <v>111</v>
      </c>
      <c r="F55" s="25"/>
      <c r="G55" s="330">
        <f t="shared" si="6"/>
        <v>2049900</v>
      </c>
      <c r="H55" s="330">
        <f t="shared" si="6"/>
        <v>2100000</v>
      </c>
      <c r="I55" s="331">
        <f t="shared" si="6"/>
        <v>2100000</v>
      </c>
    </row>
    <row r="56" spans="1:9" s="16" customFormat="1" ht="39" customHeight="1">
      <c r="A56" s="35" t="s">
        <v>112</v>
      </c>
      <c r="B56" s="25" t="s">
        <v>652</v>
      </c>
      <c r="C56" s="25" t="s">
        <v>7</v>
      </c>
      <c r="D56" s="25" t="s">
        <v>91</v>
      </c>
      <c r="E56" s="25" t="s">
        <v>113</v>
      </c>
      <c r="F56" s="25"/>
      <c r="G56" s="330">
        <f>G57+G59</f>
        <v>2049900</v>
      </c>
      <c r="H56" s="330">
        <f>H57+H59</f>
        <v>2100000</v>
      </c>
      <c r="I56" s="331">
        <f>I57+I59</f>
        <v>2100000</v>
      </c>
    </row>
    <row r="57" spans="1:9" s="16" customFormat="1" ht="27.75" customHeight="1">
      <c r="A57" s="35" t="s">
        <v>114</v>
      </c>
      <c r="B57" s="25" t="s">
        <v>652</v>
      </c>
      <c r="C57" s="25" t="s">
        <v>7</v>
      </c>
      <c r="D57" s="25" t="s">
        <v>91</v>
      </c>
      <c r="E57" s="25" t="s">
        <v>115</v>
      </c>
      <c r="F57" s="25"/>
      <c r="G57" s="330">
        <f>G58</f>
        <v>300000</v>
      </c>
      <c r="H57" s="330">
        <f>H58</f>
        <v>300000</v>
      </c>
      <c r="I57" s="331">
        <f>I58</f>
        <v>300000</v>
      </c>
    </row>
    <row r="58" spans="1:9" s="17" customFormat="1" ht="46.5" customHeight="1">
      <c r="A58" s="35" t="s">
        <v>48</v>
      </c>
      <c r="B58" s="25" t="s">
        <v>652</v>
      </c>
      <c r="C58" s="25" t="s">
        <v>7</v>
      </c>
      <c r="D58" s="25" t="s">
        <v>91</v>
      </c>
      <c r="E58" s="25" t="s">
        <v>115</v>
      </c>
      <c r="F58" s="25" t="s">
        <v>81</v>
      </c>
      <c r="G58" s="330">
        <v>300000</v>
      </c>
      <c r="H58" s="330">
        <v>300000</v>
      </c>
      <c r="I58" s="331">
        <v>300000</v>
      </c>
    </row>
    <row r="59" spans="1:9" s="17" customFormat="1" ht="28.5" customHeight="1">
      <c r="A59" s="35" t="s">
        <v>116</v>
      </c>
      <c r="B59" s="25" t="s">
        <v>652</v>
      </c>
      <c r="C59" s="25" t="s">
        <v>7</v>
      </c>
      <c r="D59" s="25" t="s">
        <v>91</v>
      </c>
      <c r="E59" s="25" t="s">
        <v>117</v>
      </c>
      <c r="F59" s="25"/>
      <c r="G59" s="330">
        <f>G60</f>
        <v>1749900</v>
      </c>
      <c r="H59" s="330">
        <f>H60</f>
        <v>1800000</v>
      </c>
      <c r="I59" s="331">
        <f>I60</f>
        <v>1800000</v>
      </c>
    </row>
    <row r="60" spans="1:9" s="15" customFormat="1" ht="42.75" customHeight="1">
      <c r="A60" s="35" t="s">
        <v>48</v>
      </c>
      <c r="B60" s="25" t="s">
        <v>652</v>
      </c>
      <c r="C60" s="25" t="s">
        <v>7</v>
      </c>
      <c r="D60" s="25" t="s">
        <v>91</v>
      </c>
      <c r="E60" s="25" t="s">
        <v>117</v>
      </c>
      <c r="F60" s="25" t="s">
        <v>81</v>
      </c>
      <c r="G60" s="330">
        <v>1749900</v>
      </c>
      <c r="H60" s="330">
        <v>1800000</v>
      </c>
      <c r="I60" s="331">
        <v>1800000</v>
      </c>
    </row>
    <row r="61" spans="1:9" s="15" customFormat="1" ht="43.5" customHeight="1">
      <c r="A61" s="35" t="s">
        <v>118</v>
      </c>
      <c r="B61" s="25" t="s">
        <v>652</v>
      </c>
      <c r="C61" s="25" t="s">
        <v>7</v>
      </c>
      <c r="D61" s="25" t="s">
        <v>91</v>
      </c>
      <c r="E61" s="25" t="s">
        <v>119</v>
      </c>
      <c r="F61" s="25"/>
      <c r="G61" s="330">
        <f aca="true" t="shared" si="7" ref="G61:I62">G62</f>
        <v>148043</v>
      </c>
      <c r="H61" s="330">
        <f t="shared" si="7"/>
        <v>179000</v>
      </c>
      <c r="I61" s="331">
        <f t="shared" si="7"/>
        <v>179000</v>
      </c>
    </row>
    <row r="62" spans="1:9" s="15" customFormat="1" ht="62.25" customHeight="1">
      <c r="A62" s="35" t="s">
        <v>120</v>
      </c>
      <c r="B62" s="25" t="s">
        <v>652</v>
      </c>
      <c r="C62" s="25" t="s">
        <v>7</v>
      </c>
      <c r="D62" s="25" t="s">
        <v>91</v>
      </c>
      <c r="E62" s="25" t="s">
        <v>121</v>
      </c>
      <c r="F62" s="25"/>
      <c r="G62" s="330">
        <f t="shared" si="7"/>
        <v>148043</v>
      </c>
      <c r="H62" s="330">
        <f t="shared" si="7"/>
        <v>179000</v>
      </c>
      <c r="I62" s="331">
        <f t="shared" si="7"/>
        <v>179000</v>
      </c>
    </row>
    <row r="63" spans="1:9" s="15" customFormat="1" ht="48" customHeight="1">
      <c r="A63" s="35" t="s">
        <v>122</v>
      </c>
      <c r="B63" s="25" t="s">
        <v>652</v>
      </c>
      <c r="C63" s="25" t="s">
        <v>7</v>
      </c>
      <c r="D63" s="25" t="s">
        <v>91</v>
      </c>
      <c r="E63" s="25" t="s">
        <v>123</v>
      </c>
      <c r="F63" s="25"/>
      <c r="G63" s="330">
        <f>G64+G66</f>
        <v>148043</v>
      </c>
      <c r="H63" s="330">
        <f>H64+H66</f>
        <v>179000</v>
      </c>
      <c r="I63" s="331">
        <f>I64+I66</f>
        <v>179000</v>
      </c>
    </row>
    <row r="64" spans="1:9" s="15" customFormat="1" ht="18.75" customHeight="1">
      <c r="A64" s="35" t="s">
        <v>124</v>
      </c>
      <c r="B64" s="25" t="s">
        <v>652</v>
      </c>
      <c r="C64" s="25" t="s">
        <v>7</v>
      </c>
      <c r="D64" s="25" t="s">
        <v>91</v>
      </c>
      <c r="E64" s="25" t="s">
        <v>125</v>
      </c>
      <c r="F64" s="25"/>
      <c r="G64" s="330">
        <f>G65</f>
        <v>98213</v>
      </c>
      <c r="H64" s="330">
        <f>H65</f>
        <v>129000</v>
      </c>
      <c r="I64" s="331">
        <f>I65</f>
        <v>129000</v>
      </c>
    </row>
    <row r="65" spans="1:9" s="15" customFormat="1" ht="40.5" customHeight="1">
      <c r="A65" s="35" t="s">
        <v>48</v>
      </c>
      <c r="B65" s="25" t="s">
        <v>652</v>
      </c>
      <c r="C65" s="25" t="s">
        <v>7</v>
      </c>
      <c r="D65" s="25" t="s">
        <v>91</v>
      </c>
      <c r="E65" s="25" t="s">
        <v>125</v>
      </c>
      <c r="F65" s="25" t="s">
        <v>81</v>
      </c>
      <c r="G65" s="330">
        <v>98213</v>
      </c>
      <c r="H65" s="330">
        <v>129000</v>
      </c>
      <c r="I65" s="331">
        <v>129000</v>
      </c>
    </row>
    <row r="66" spans="1:9" s="15" customFormat="1" ht="25.5" customHeight="1">
      <c r="A66" s="35" t="s">
        <v>126</v>
      </c>
      <c r="B66" s="25" t="s">
        <v>652</v>
      </c>
      <c r="C66" s="25" t="s">
        <v>7</v>
      </c>
      <c r="D66" s="25" t="s">
        <v>91</v>
      </c>
      <c r="E66" s="25" t="s">
        <v>127</v>
      </c>
      <c r="F66" s="25"/>
      <c r="G66" s="330">
        <f>G67</f>
        <v>49830</v>
      </c>
      <c r="H66" s="330">
        <f>H67</f>
        <v>50000</v>
      </c>
      <c r="I66" s="331">
        <f>I67</f>
        <v>50000</v>
      </c>
    </row>
    <row r="67" spans="1:9" s="15" customFormat="1" ht="47.25" customHeight="1">
      <c r="A67" s="35" t="s">
        <v>48</v>
      </c>
      <c r="B67" s="25" t="s">
        <v>652</v>
      </c>
      <c r="C67" s="25" t="s">
        <v>7</v>
      </c>
      <c r="D67" s="25" t="s">
        <v>91</v>
      </c>
      <c r="E67" s="25" t="s">
        <v>127</v>
      </c>
      <c r="F67" s="25" t="s">
        <v>81</v>
      </c>
      <c r="G67" s="330">
        <v>49830</v>
      </c>
      <c r="H67" s="330">
        <v>50000</v>
      </c>
      <c r="I67" s="331">
        <v>50000</v>
      </c>
    </row>
    <row r="68" spans="1:9" s="15" customFormat="1" ht="43.5" customHeight="1">
      <c r="A68" s="35" t="s">
        <v>51</v>
      </c>
      <c r="B68" s="25" t="s">
        <v>652</v>
      </c>
      <c r="C68" s="25" t="s">
        <v>7</v>
      </c>
      <c r="D68" s="25" t="s">
        <v>91</v>
      </c>
      <c r="E68" s="25" t="s">
        <v>52</v>
      </c>
      <c r="F68" s="25"/>
      <c r="G68" s="330">
        <f>G69</f>
        <v>0</v>
      </c>
      <c r="H68" s="330">
        <f aca="true" t="shared" si="8" ref="H68:I71">H69</f>
        <v>21100</v>
      </c>
      <c r="I68" s="331">
        <f t="shared" si="8"/>
        <v>21100</v>
      </c>
    </row>
    <row r="69" spans="1:9" s="15" customFormat="1" ht="67.5" customHeight="1">
      <c r="A69" s="35" t="s">
        <v>128</v>
      </c>
      <c r="B69" s="25" t="s">
        <v>652</v>
      </c>
      <c r="C69" s="25" t="s">
        <v>7</v>
      </c>
      <c r="D69" s="25" t="s">
        <v>91</v>
      </c>
      <c r="E69" s="25" t="s">
        <v>129</v>
      </c>
      <c r="F69" s="25"/>
      <c r="G69" s="330">
        <f>G70</f>
        <v>0</v>
      </c>
      <c r="H69" s="330">
        <f t="shared" si="8"/>
        <v>21100</v>
      </c>
      <c r="I69" s="331">
        <f t="shared" si="8"/>
        <v>21100</v>
      </c>
    </row>
    <row r="70" spans="1:9" s="15" customFormat="1" ht="51" customHeight="1">
      <c r="A70" s="35" t="s">
        <v>130</v>
      </c>
      <c r="B70" s="25" t="s">
        <v>652</v>
      </c>
      <c r="C70" s="25" t="s">
        <v>7</v>
      </c>
      <c r="D70" s="25" t="s">
        <v>91</v>
      </c>
      <c r="E70" s="25" t="s">
        <v>131</v>
      </c>
      <c r="F70" s="25"/>
      <c r="G70" s="330">
        <f>G71</f>
        <v>0</v>
      </c>
      <c r="H70" s="330">
        <f t="shared" si="8"/>
        <v>21100</v>
      </c>
      <c r="I70" s="331">
        <f t="shared" si="8"/>
        <v>21100</v>
      </c>
    </row>
    <row r="71" spans="1:9" s="15" customFormat="1" ht="43.5" customHeight="1">
      <c r="A71" s="35" t="s">
        <v>132</v>
      </c>
      <c r="B71" s="25" t="s">
        <v>652</v>
      </c>
      <c r="C71" s="25" t="s">
        <v>7</v>
      </c>
      <c r="D71" s="25" t="s">
        <v>91</v>
      </c>
      <c r="E71" s="25" t="s">
        <v>133</v>
      </c>
      <c r="F71" s="25"/>
      <c r="G71" s="330">
        <f>G72</f>
        <v>0</v>
      </c>
      <c r="H71" s="330">
        <f t="shared" si="8"/>
        <v>21100</v>
      </c>
      <c r="I71" s="331">
        <f t="shared" si="8"/>
        <v>21100</v>
      </c>
    </row>
    <row r="72" spans="1:9" s="15" customFormat="1" ht="47.25" customHeight="1">
      <c r="A72" s="35" t="s">
        <v>48</v>
      </c>
      <c r="B72" s="25" t="s">
        <v>652</v>
      </c>
      <c r="C72" s="25" t="s">
        <v>7</v>
      </c>
      <c r="D72" s="25" t="s">
        <v>91</v>
      </c>
      <c r="E72" s="25" t="s">
        <v>133</v>
      </c>
      <c r="F72" s="25" t="s">
        <v>81</v>
      </c>
      <c r="G72" s="330">
        <v>0</v>
      </c>
      <c r="H72" s="330">
        <v>21100</v>
      </c>
      <c r="I72" s="331">
        <v>21100</v>
      </c>
    </row>
    <row r="73" spans="1:9" s="15" customFormat="1" ht="42.75" customHeight="1">
      <c r="A73" s="35" t="s">
        <v>134</v>
      </c>
      <c r="B73" s="25" t="s">
        <v>652</v>
      </c>
      <c r="C73" s="25" t="s">
        <v>7</v>
      </c>
      <c r="D73" s="25" t="s">
        <v>91</v>
      </c>
      <c r="E73" s="25" t="s">
        <v>135</v>
      </c>
      <c r="F73" s="25"/>
      <c r="G73" s="330">
        <f>G74</f>
        <v>3800961.24</v>
      </c>
      <c r="H73" s="330">
        <f>H74</f>
        <v>1504843</v>
      </c>
      <c r="I73" s="331">
        <f>I74</f>
        <v>1504843</v>
      </c>
    </row>
    <row r="74" spans="1:9" s="15" customFormat="1" ht="30" customHeight="1">
      <c r="A74" s="35" t="s">
        <v>136</v>
      </c>
      <c r="B74" s="25" t="s">
        <v>652</v>
      </c>
      <c r="C74" s="25" t="s">
        <v>7</v>
      </c>
      <c r="D74" s="25" t="s">
        <v>91</v>
      </c>
      <c r="E74" s="25" t="s">
        <v>137</v>
      </c>
      <c r="F74" s="25"/>
      <c r="G74" s="330">
        <f>G75+G78</f>
        <v>3800961.24</v>
      </c>
      <c r="H74" s="330">
        <f>H75+H78</f>
        <v>1504843</v>
      </c>
      <c r="I74" s="331">
        <f>I75+I78</f>
        <v>1504843</v>
      </c>
    </row>
    <row r="75" spans="1:9" s="15" customFormat="1" ht="39" customHeight="1">
      <c r="A75" s="35" t="s">
        <v>124</v>
      </c>
      <c r="B75" s="25" t="s">
        <v>652</v>
      </c>
      <c r="C75" s="25" t="s">
        <v>7</v>
      </c>
      <c r="D75" s="25" t="s">
        <v>91</v>
      </c>
      <c r="E75" s="25" t="s">
        <v>138</v>
      </c>
      <c r="F75" s="25"/>
      <c r="G75" s="330">
        <f>G76+G77</f>
        <v>3160961.24</v>
      </c>
      <c r="H75" s="330">
        <f>H76+H77</f>
        <v>1504843</v>
      </c>
      <c r="I75" s="331">
        <f>I76+I77</f>
        <v>1504843</v>
      </c>
    </row>
    <row r="76" spans="1:9" s="15" customFormat="1" ht="48" customHeight="1">
      <c r="A76" s="35" t="s">
        <v>48</v>
      </c>
      <c r="B76" s="25" t="s">
        <v>652</v>
      </c>
      <c r="C76" s="25" t="s">
        <v>7</v>
      </c>
      <c r="D76" s="25" t="s">
        <v>91</v>
      </c>
      <c r="E76" s="25" t="s">
        <v>138</v>
      </c>
      <c r="F76" s="25" t="s">
        <v>81</v>
      </c>
      <c r="G76" s="330">
        <v>1299094</v>
      </c>
      <c r="H76" s="330">
        <v>1294843</v>
      </c>
      <c r="I76" s="331">
        <v>1294843</v>
      </c>
    </row>
    <row r="77" spans="1:9" s="15" customFormat="1" ht="30.75" customHeight="1">
      <c r="A77" s="35" t="s">
        <v>63</v>
      </c>
      <c r="B77" s="25" t="s">
        <v>652</v>
      </c>
      <c r="C77" s="25" t="s">
        <v>7</v>
      </c>
      <c r="D77" s="25" t="s">
        <v>91</v>
      </c>
      <c r="E77" s="25" t="s">
        <v>138</v>
      </c>
      <c r="F77" s="25" t="s">
        <v>148</v>
      </c>
      <c r="G77" s="330">
        <v>1861867.24</v>
      </c>
      <c r="H77" s="330">
        <v>210000</v>
      </c>
      <c r="I77" s="331">
        <v>210000</v>
      </c>
    </row>
    <row r="78" spans="1:9" s="16" customFormat="1" ht="79.5" customHeight="1">
      <c r="A78" s="35" t="s">
        <v>448</v>
      </c>
      <c r="B78" s="66" t="s">
        <v>652</v>
      </c>
      <c r="C78" s="66" t="s">
        <v>7</v>
      </c>
      <c r="D78" s="66" t="s">
        <v>91</v>
      </c>
      <c r="E78" s="327" t="s">
        <v>449</v>
      </c>
      <c r="F78" s="66"/>
      <c r="G78" s="345">
        <f>G79</f>
        <v>640000</v>
      </c>
      <c r="H78" s="345">
        <f>H79</f>
        <v>0</v>
      </c>
      <c r="I78" s="346">
        <f>I79</f>
        <v>0</v>
      </c>
    </row>
    <row r="79" spans="1:9" s="16" customFormat="1" ht="22.5" customHeight="1">
      <c r="A79" s="36" t="s">
        <v>383</v>
      </c>
      <c r="B79" s="66" t="s">
        <v>652</v>
      </c>
      <c r="C79" s="66" t="s">
        <v>7</v>
      </c>
      <c r="D79" s="66" t="s">
        <v>91</v>
      </c>
      <c r="E79" s="327" t="s">
        <v>449</v>
      </c>
      <c r="F79" s="66" t="s">
        <v>384</v>
      </c>
      <c r="G79" s="345">
        <v>640000</v>
      </c>
      <c r="H79" s="330">
        <v>0</v>
      </c>
      <c r="I79" s="331">
        <v>0</v>
      </c>
    </row>
    <row r="80" spans="1:9" s="16" customFormat="1" ht="37.5">
      <c r="A80" s="35" t="s">
        <v>66</v>
      </c>
      <c r="B80" s="25" t="s">
        <v>652</v>
      </c>
      <c r="C80" s="25" t="s">
        <v>7</v>
      </c>
      <c r="D80" s="25" t="s">
        <v>91</v>
      </c>
      <c r="E80" s="25" t="s">
        <v>67</v>
      </c>
      <c r="F80" s="25"/>
      <c r="G80" s="330">
        <f>G81</f>
        <v>4518879</v>
      </c>
      <c r="H80" s="330">
        <f>H81</f>
        <v>3521626</v>
      </c>
      <c r="I80" s="331">
        <f>I81</f>
        <v>3193687</v>
      </c>
    </row>
    <row r="81" spans="1:9" s="16" customFormat="1" ht="45.75" customHeight="1">
      <c r="A81" s="35" t="s">
        <v>68</v>
      </c>
      <c r="B81" s="25" t="s">
        <v>652</v>
      </c>
      <c r="C81" s="25" t="s">
        <v>7</v>
      </c>
      <c r="D81" s="25" t="s">
        <v>91</v>
      </c>
      <c r="E81" s="25" t="s">
        <v>69</v>
      </c>
      <c r="F81" s="25"/>
      <c r="G81" s="330">
        <f>G82+G84+G86</f>
        <v>4518879</v>
      </c>
      <c r="H81" s="330">
        <f>H82+H84+H86</f>
        <v>3521626</v>
      </c>
      <c r="I81" s="331">
        <f>I82+I84+I86</f>
        <v>3193687</v>
      </c>
    </row>
    <row r="82" spans="1:9" s="16" customFormat="1" ht="56.25" customHeight="1">
      <c r="A82" s="35" t="s">
        <v>415</v>
      </c>
      <c r="B82" s="25" t="s">
        <v>652</v>
      </c>
      <c r="C82" s="25" t="s">
        <v>7</v>
      </c>
      <c r="D82" s="25" t="s">
        <v>91</v>
      </c>
      <c r="E82" s="25" t="s">
        <v>416</v>
      </c>
      <c r="F82" s="25"/>
      <c r="G82" s="330">
        <f>G83</f>
        <v>29600</v>
      </c>
      <c r="H82" s="330">
        <f>H83</f>
        <v>29600</v>
      </c>
      <c r="I82" s="331">
        <f>I83</f>
        <v>29600</v>
      </c>
    </row>
    <row r="83" spans="1:9" s="16" customFormat="1" ht="58.5" customHeight="1">
      <c r="A83" s="35" t="s">
        <v>17</v>
      </c>
      <c r="B83" s="25" t="s">
        <v>652</v>
      </c>
      <c r="C83" s="25" t="s">
        <v>7</v>
      </c>
      <c r="D83" s="25" t="s">
        <v>91</v>
      </c>
      <c r="E83" s="25" t="s">
        <v>416</v>
      </c>
      <c r="F83" s="25" t="s">
        <v>25</v>
      </c>
      <c r="G83" s="330">
        <v>29600</v>
      </c>
      <c r="H83" s="330">
        <v>29600</v>
      </c>
      <c r="I83" s="331">
        <v>29600</v>
      </c>
    </row>
    <row r="84" spans="1:9" s="16" customFormat="1" ht="30" customHeight="1">
      <c r="A84" s="35" t="s">
        <v>139</v>
      </c>
      <c r="B84" s="25" t="s">
        <v>652</v>
      </c>
      <c r="C84" s="25" t="s">
        <v>7</v>
      </c>
      <c r="D84" s="25" t="s">
        <v>91</v>
      </c>
      <c r="E84" s="25" t="s">
        <v>140</v>
      </c>
      <c r="F84" s="25"/>
      <c r="G84" s="330">
        <f>G85</f>
        <v>1850000</v>
      </c>
      <c r="H84" s="330">
        <f>H85</f>
        <v>1200000</v>
      </c>
      <c r="I84" s="331">
        <f>I85</f>
        <v>1200000</v>
      </c>
    </row>
    <row r="85" spans="1:9" s="16" customFormat="1" ht="47.25" customHeight="1">
      <c r="A85" s="35" t="s">
        <v>48</v>
      </c>
      <c r="B85" s="25" t="s">
        <v>652</v>
      </c>
      <c r="C85" s="25" t="s">
        <v>7</v>
      </c>
      <c r="D85" s="25" t="s">
        <v>91</v>
      </c>
      <c r="E85" s="25" t="s">
        <v>140</v>
      </c>
      <c r="F85" s="25" t="s">
        <v>81</v>
      </c>
      <c r="G85" s="330">
        <v>1850000</v>
      </c>
      <c r="H85" s="330">
        <v>1200000</v>
      </c>
      <c r="I85" s="331">
        <v>1200000</v>
      </c>
    </row>
    <row r="86" spans="1:9" s="16" customFormat="1" ht="39" customHeight="1">
      <c r="A86" s="35" t="s">
        <v>1073</v>
      </c>
      <c r="B86" s="25" t="s">
        <v>652</v>
      </c>
      <c r="C86" s="25" t="s">
        <v>7</v>
      </c>
      <c r="D86" s="25" t="s">
        <v>91</v>
      </c>
      <c r="E86" s="25" t="s">
        <v>141</v>
      </c>
      <c r="F86" s="25"/>
      <c r="G86" s="330">
        <f>G87+G88</f>
        <v>2639279</v>
      </c>
      <c r="H86" s="330">
        <f>H87+H88</f>
        <v>2292026</v>
      </c>
      <c r="I86" s="331">
        <f>I87+I88</f>
        <v>1964087</v>
      </c>
    </row>
    <row r="87" spans="1:9" s="16" customFormat="1" ht="79.5" customHeight="1">
      <c r="A87" s="35" t="s">
        <v>17</v>
      </c>
      <c r="B87" s="25" t="s">
        <v>652</v>
      </c>
      <c r="C87" s="25" t="s">
        <v>7</v>
      </c>
      <c r="D87" s="25" t="s">
        <v>91</v>
      </c>
      <c r="E87" s="25" t="s">
        <v>141</v>
      </c>
      <c r="F87" s="25" t="s">
        <v>25</v>
      </c>
      <c r="G87" s="330">
        <v>2212733</v>
      </c>
      <c r="H87" s="330">
        <v>1760026</v>
      </c>
      <c r="I87" s="331">
        <v>1964087</v>
      </c>
    </row>
    <row r="88" spans="1:9" s="16" customFormat="1" ht="47.25" customHeight="1">
      <c r="A88" s="35" t="s">
        <v>48</v>
      </c>
      <c r="B88" s="25" t="s">
        <v>652</v>
      </c>
      <c r="C88" s="25" t="s">
        <v>7</v>
      </c>
      <c r="D88" s="25" t="s">
        <v>91</v>
      </c>
      <c r="E88" s="25" t="s">
        <v>141</v>
      </c>
      <c r="F88" s="25" t="s">
        <v>81</v>
      </c>
      <c r="G88" s="330">
        <v>426546</v>
      </c>
      <c r="H88" s="347">
        <v>532000</v>
      </c>
      <c r="I88" s="331">
        <v>0</v>
      </c>
    </row>
    <row r="89" spans="1:9" s="16" customFormat="1" ht="20.25" customHeight="1">
      <c r="A89" s="40" t="s">
        <v>1074</v>
      </c>
      <c r="B89" s="25" t="s">
        <v>652</v>
      </c>
      <c r="C89" s="25" t="s">
        <v>7</v>
      </c>
      <c r="D89" s="25" t="s">
        <v>91</v>
      </c>
      <c r="E89" s="25" t="s">
        <v>1075</v>
      </c>
      <c r="F89" s="25"/>
      <c r="G89" s="330">
        <f>G90</f>
        <v>80000</v>
      </c>
      <c r="H89" s="330">
        <f aca="true" t="shared" si="9" ref="H89:I91">H90</f>
        <v>0</v>
      </c>
      <c r="I89" s="331">
        <f t="shared" si="9"/>
        <v>0</v>
      </c>
    </row>
    <row r="90" spans="1:9" s="16" customFormat="1" ht="24.75" customHeight="1">
      <c r="A90" s="35" t="s">
        <v>1076</v>
      </c>
      <c r="B90" s="25" t="s">
        <v>652</v>
      </c>
      <c r="C90" s="25" t="s">
        <v>7</v>
      </c>
      <c r="D90" s="25" t="s">
        <v>91</v>
      </c>
      <c r="E90" s="25" t="s">
        <v>1077</v>
      </c>
      <c r="F90" s="25"/>
      <c r="G90" s="330">
        <f>G91</f>
        <v>80000</v>
      </c>
      <c r="H90" s="330">
        <f t="shared" si="9"/>
        <v>0</v>
      </c>
      <c r="I90" s="331">
        <f t="shared" si="9"/>
        <v>0</v>
      </c>
    </row>
    <row r="91" spans="1:9" s="16" customFormat="1" ht="21.75" customHeight="1">
      <c r="A91" s="35" t="s">
        <v>1078</v>
      </c>
      <c r="B91" s="25" t="s">
        <v>1143</v>
      </c>
      <c r="C91" s="25" t="s">
        <v>7</v>
      </c>
      <c r="D91" s="25" t="s">
        <v>91</v>
      </c>
      <c r="E91" s="25" t="s">
        <v>1079</v>
      </c>
      <c r="F91" s="25"/>
      <c r="G91" s="330">
        <f>G92</f>
        <v>80000</v>
      </c>
      <c r="H91" s="330">
        <f t="shared" si="9"/>
        <v>0</v>
      </c>
      <c r="I91" s="331">
        <f t="shared" si="9"/>
        <v>0</v>
      </c>
    </row>
    <row r="92" spans="1:9" s="16" customFormat="1" ht="23.25" customHeight="1">
      <c r="A92" s="35" t="s">
        <v>270</v>
      </c>
      <c r="B92" s="25" t="s">
        <v>1143</v>
      </c>
      <c r="C92" s="25" t="s">
        <v>7</v>
      </c>
      <c r="D92" s="25" t="s">
        <v>91</v>
      </c>
      <c r="E92" s="25" t="s">
        <v>1079</v>
      </c>
      <c r="F92" s="25" t="s">
        <v>271</v>
      </c>
      <c r="G92" s="330">
        <v>80000</v>
      </c>
      <c r="H92" s="347">
        <v>0</v>
      </c>
      <c r="I92" s="331">
        <v>0</v>
      </c>
    </row>
    <row r="93" spans="1:9" s="16" customFormat="1" ht="42.75" customHeight="1">
      <c r="A93" s="35" t="s">
        <v>142</v>
      </c>
      <c r="B93" s="25" t="s">
        <v>652</v>
      </c>
      <c r="C93" s="25" t="s">
        <v>7</v>
      </c>
      <c r="D93" s="25" t="s">
        <v>91</v>
      </c>
      <c r="E93" s="25" t="s">
        <v>143</v>
      </c>
      <c r="F93" s="25"/>
      <c r="G93" s="330">
        <f aca="true" t="shared" si="10" ref="G93:I94">G94</f>
        <v>48046453.160000004</v>
      </c>
      <c r="H93" s="330">
        <f t="shared" si="10"/>
        <v>38384567.54</v>
      </c>
      <c r="I93" s="331">
        <f t="shared" si="10"/>
        <v>38384567.54</v>
      </c>
    </row>
    <row r="94" spans="1:9" s="16" customFormat="1" ht="48.75" customHeight="1">
      <c r="A94" s="35" t="s">
        <v>144</v>
      </c>
      <c r="B94" s="25" t="s">
        <v>652</v>
      </c>
      <c r="C94" s="25" t="s">
        <v>7</v>
      </c>
      <c r="D94" s="25" t="s">
        <v>91</v>
      </c>
      <c r="E94" s="25" t="s">
        <v>145</v>
      </c>
      <c r="F94" s="25"/>
      <c r="G94" s="330">
        <f t="shared" si="10"/>
        <v>48046453.160000004</v>
      </c>
      <c r="H94" s="330">
        <f t="shared" si="10"/>
        <v>38384567.54</v>
      </c>
      <c r="I94" s="331">
        <f t="shared" si="10"/>
        <v>38384567.54</v>
      </c>
    </row>
    <row r="95" spans="1:9" s="16" customFormat="1" ht="48.75" customHeight="1">
      <c r="A95" s="35" t="s">
        <v>146</v>
      </c>
      <c r="B95" s="25" t="s">
        <v>652</v>
      </c>
      <c r="C95" s="25" t="s">
        <v>7</v>
      </c>
      <c r="D95" s="25" t="s">
        <v>91</v>
      </c>
      <c r="E95" s="25" t="s">
        <v>147</v>
      </c>
      <c r="F95" s="25"/>
      <c r="G95" s="330">
        <f>G96+G97+G98</f>
        <v>48046453.160000004</v>
      </c>
      <c r="H95" s="330">
        <f>H96+H97+H98</f>
        <v>38384567.54</v>
      </c>
      <c r="I95" s="331">
        <f>I96+I97+I98</f>
        <v>38384567.54</v>
      </c>
    </row>
    <row r="96" spans="1:9" s="16" customFormat="1" ht="84.75" customHeight="1">
      <c r="A96" s="35" t="s">
        <v>17</v>
      </c>
      <c r="B96" s="25" t="s">
        <v>652</v>
      </c>
      <c r="C96" s="25" t="s">
        <v>7</v>
      </c>
      <c r="D96" s="25" t="s">
        <v>91</v>
      </c>
      <c r="E96" s="25" t="s">
        <v>147</v>
      </c>
      <c r="F96" s="25" t="s">
        <v>25</v>
      </c>
      <c r="G96" s="330">
        <v>30889457</v>
      </c>
      <c r="H96" s="330">
        <v>25212343</v>
      </c>
      <c r="I96" s="331">
        <v>25212343</v>
      </c>
    </row>
    <row r="97" spans="1:9" s="16" customFormat="1" ht="49.5" customHeight="1">
      <c r="A97" s="35" t="s">
        <v>48</v>
      </c>
      <c r="B97" s="25" t="s">
        <v>652</v>
      </c>
      <c r="C97" s="25" t="s">
        <v>7</v>
      </c>
      <c r="D97" s="25" t="s">
        <v>91</v>
      </c>
      <c r="E97" s="25" t="s">
        <v>147</v>
      </c>
      <c r="F97" s="25" t="s">
        <v>81</v>
      </c>
      <c r="G97" s="330">
        <v>16698285.84</v>
      </c>
      <c r="H97" s="330">
        <v>12807601.31</v>
      </c>
      <c r="I97" s="331">
        <v>12807601.31</v>
      </c>
    </row>
    <row r="98" spans="1:9" s="16" customFormat="1" ht="23.25" customHeight="1">
      <c r="A98" s="35" t="s">
        <v>63</v>
      </c>
      <c r="B98" s="25" t="s">
        <v>652</v>
      </c>
      <c r="C98" s="25" t="s">
        <v>7</v>
      </c>
      <c r="D98" s="25" t="s">
        <v>91</v>
      </c>
      <c r="E98" s="25" t="s">
        <v>147</v>
      </c>
      <c r="F98" s="25" t="s">
        <v>148</v>
      </c>
      <c r="G98" s="330">
        <v>458710.32</v>
      </c>
      <c r="H98" s="330">
        <v>364623.23</v>
      </c>
      <c r="I98" s="331">
        <v>364623.23</v>
      </c>
    </row>
    <row r="99" spans="1:9" s="16" customFormat="1" ht="23.25" customHeight="1">
      <c r="A99" s="32" t="s">
        <v>388</v>
      </c>
      <c r="B99" s="24" t="s">
        <v>652</v>
      </c>
      <c r="C99" s="24" t="s">
        <v>19</v>
      </c>
      <c r="D99" s="24"/>
      <c r="E99" s="24"/>
      <c r="F99" s="25"/>
      <c r="G99" s="342">
        <f>G100</f>
        <v>89762.26999999999</v>
      </c>
      <c r="H99" s="342">
        <f aca="true" t="shared" si="11" ref="H99:I101">H100</f>
        <v>100880</v>
      </c>
      <c r="I99" s="343">
        <f t="shared" si="11"/>
        <v>100880</v>
      </c>
    </row>
    <row r="100" spans="1:9" s="16" customFormat="1" ht="46.5" customHeight="1">
      <c r="A100" s="32" t="s">
        <v>150</v>
      </c>
      <c r="B100" s="24" t="s">
        <v>652</v>
      </c>
      <c r="C100" s="24" t="s">
        <v>19</v>
      </c>
      <c r="D100" s="24" t="s">
        <v>151</v>
      </c>
      <c r="E100" s="24"/>
      <c r="F100" s="25"/>
      <c r="G100" s="342">
        <f>G101</f>
        <v>89762.26999999999</v>
      </c>
      <c r="H100" s="342">
        <f t="shared" si="11"/>
        <v>100880</v>
      </c>
      <c r="I100" s="343">
        <f t="shared" si="11"/>
        <v>100880</v>
      </c>
    </row>
    <row r="101" spans="1:9" s="16" customFormat="1" ht="87.75" customHeight="1">
      <c r="A101" s="35" t="s">
        <v>152</v>
      </c>
      <c r="B101" s="25" t="s">
        <v>652</v>
      </c>
      <c r="C101" s="25" t="s">
        <v>19</v>
      </c>
      <c r="D101" s="25" t="s">
        <v>151</v>
      </c>
      <c r="E101" s="25" t="s">
        <v>153</v>
      </c>
      <c r="F101" s="25"/>
      <c r="G101" s="330">
        <f>G102</f>
        <v>89762.26999999999</v>
      </c>
      <c r="H101" s="330">
        <f t="shared" si="11"/>
        <v>100880</v>
      </c>
      <c r="I101" s="331">
        <f t="shared" si="11"/>
        <v>100880</v>
      </c>
    </row>
    <row r="102" spans="1:9" s="16" customFormat="1" ht="120.75" customHeight="1">
      <c r="A102" s="35" t="s">
        <v>154</v>
      </c>
      <c r="B102" s="25" t="s">
        <v>652</v>
      </c>
      <c r="C102" s="25" t="s">
        <v>19</v>
      </c>
      <c r="D102" s="25" t="s">
        <v>151</v>
      </c>
      <c r="E102" s="25" t="s">
        <v>155</v>
      </c>
      <c r="F102" s="25"/>
      <c r="G102" s="330">
        <f>G103+G106</f>
        <v>89762.26999999999</v>
      </c>
      <c r="H102" s="330">
        <f>H103+H106</f>
        <v>100880</v>
      </c>
      <c r="I102" s="331">
        <f>I103+I106</f>
        <v>100880</v>
      </c>
    </row>
    <row r="103" spans="1:9" s="16" customFormat="1" ht="59.25" customHeight="1">
      <c r="A103" s="35" t="s">
        <v>156</v>
      </c>
      <c r="B103" s="25" t="s">
        <v>652</v>
      </c>
      <c r="C103" s="25" t="s">
        <v>19</v>
      </c>
      <c r="D103" s="25" t="s">
        <v>151</v>
      </c>
      <c r="E103" s="25" t="s">
        <v>157</v>
      </c>
      <c r="F103" s="25"/>
      <c r="G103" s="330">
        <f aca="true" t="shared" si="12" ref="G103:I104">G104</f>
        <v>38882.27</v>
      </c>
      <c r="H103" s="330">
        <f t="shared" si="12"/>
        <v>50000</v>
      </c>
      <c r="I103" s="331">
        <f t="shared" si="12"/>
        <v>50000</v>
      </c>
    </row>
    <row r="104" spans="1:9" s="16" customFormat="1" ht="61.5" customHeight="1">
      <c r="A104" s="35" t="s">
        <v>158</v>
      </c>
      <c r="B104" s="25" t="s">
        <v>652</v>
      </c>
      <c r="C104" s="25" t="s">
        <v>19</v>
      </c>
      <c r="D104" s="25" t="s">
        <v>151</v>
      </c>
      <c r="E104" s="25" t="s">
        <v>159</v>
      </c>
      <c r="F104" s="25"/>
      <c r="G104" s="330">
        <f t="shared" si="12"/>
        <v>38882.27</v>
      </c>
      <c r="H104" s="330">
        <f t="shared" si="12"/>
        <v>50000</v>
      </c>
      <c r="I104" s="331">
        <f t="shared" si="12"/>
        <v>50000</v>
      </c>
    </row>
    <row r="105" spans="1:9" s="16" customFormat="1" ht="50.25" customHeight="1">
      <c r="A105" s="35" t="s">
        <v>48</v>
      </c>
      <c r="B105" s="25" t="s">
        <v>652</v>
      </c>
      <c r="C105" s="25" t="s">
        <v>19</v>
      </c>
      <c r="D105" s="25" t="s">
        <v>151</v>
      </c>
      <c r="E105" s="25" t="s">
        <v>159</v>
      </c>
      <c r="F105" s="25" t="s">
        <v>81</v>
      </c>
      <c r="G105" s="330">
        <v>38882.27</v>
      </c>
      <c r="H105" s="330">
        <v>50000</v>
      </c>
      <c r="I105" s="331">
        <v>50000</v>
      </c>
    </row>
    <row r="106" spans="1:9" s="16" customFormat="1" ht="66" customHeight="1">
      <c r="A106" s="35" t="s">
        <v>406</v>
      </c>
      <c r="B106" s="25" t="s">
        <v>652</v>
      </c>
      <c r="C106" s="25" t="s">
        <v>19</v>
      </c>
      <c r="D106" s="25" t="s">
        <v>151</v>
      </c>
      <c r="E106" s="25" t="s">
        <v>161</v>
      </c>
      <c r="F106" s="25"/>
      <c r="G106" s="330">
        <f aca="true" t="shared" si="13" ref="G106:I107">G107</f>
        <v>50880</v>
      </c>
      <c r="H106" s="330">
        <f t="shared" si="13"/>
        <v>50880</v>
      </c>
      <c r="I106" s="331">
        <f t="shared" si="13"/>
        <v>50880</v>
      </c>
    </row>
    <row r="107" spans="1:9" s="16" customFormat="1" ht="66" customHeight="1">
      <c r="A107" s="35" t="s">
        <v>158</v>
      </c>
      <c r="B107" s="25" t="s">
        <v>652</v>
      </c>
      <c r="C107" s="25" t="s">
        <v>19</v>
      </c>
      <c r="D107" s="25" t="s">
        <v>151</v>
      </c>
      <c r="E107" s="25" t="s">
        <v>162</v>
      </c>
      <c r="F107" s="25"/>
      <c r="G107" s="330">
        <f t="shared" si="13"/>
        <v>50880</v>
      </c>
      <c r="H107" s="330">
        <f t="shared" si="13"/>
        <v>50880</v>
      </c>
      <c r="I107" s="331">
        <f t="shared" si="13"/>
        <v>50880</v>
      </c>
    </row>
    <row r="108" spans="1:9" s="16" customFormat="1" ht="41.25" customHeight="1">
      <c r="A108" s="35" t="s">
        <v>48</v>
      </c>
      <c r="B108" s="25" t="s">
        <v>652</v>
      </c>
      <c r="C108" s="25" t="s">
        <v>19</v>
      </c>
      <c r="D108" s="25" t="s">
        <v>151</v>
      </c>
      <c r="E108" s="25" t="s">
        <v>162</v>
      </c>
      <c r="F108" s="25" t="s">
        <v>81</v>
      </c>
      <c r="G108" s="330">
        <v>50880</v>
      </c>
      <c r="H108" s="330">
        <v>50880</v>
      </c>
      <c r="I108" s="331">
        <v>50880</v>
      </c>
    </row>
    <row r="109" spans="1:9" s="16" customFormat="1" ht="29.25" customHeight="1">
      <c r="A109" s="32" t="s">
        <v>389</v>
      </c>
      <c r="B109" s="24" t="s">
        <v>652</v>
      </c>
      <c r="C109" s="24" t="s">
        <v>39</v>
      </c>
      <c r="D109" s="24"/>
      <c r="E109" s="24"/>
      <c r="F109" s="24"/>
      <c r="G109" s="342">
        <f>G110+G153</f>
        <v>253444904.43</v>
      </c>
      <c r="H109" s="342">
        <f>H110+H153</f>
        <v>96808132</v>
      </c>
      <c r="I109" s="343">
        <f>I110+I153</f>
        <v>68490000</v>
      </c>
    </row>
    <row r="110" spans="1:9" s="16" customFormat="1" ht="23.25" customHeight="1">
      <c r="A110" s="32" t="s">
        <v>171</v>
      </c>
      <c r="B110" s="24" t="s">
        <v>652</v>
      </c>
      <c r="C110" s="24" t="s">
        <v>39</v>
      </c>
      <c r="D110" s="24" t="s">
        <v>151</v>
      </c>
      <c r="E110" s="24"/>
      <c r="F110" s="25"/>
      <c r="G110" s="342">
        <f>G111+G146</f>
        <v>248719896.43</v>
      </c>
      <c r="H110" s="342">
        <f>H111+H146</f>
        <v>96718132</v>
      </c>
      <c r="I110" s="343">
        <f>I111+I146</f>
        <v>68400000</v>
      </c>
    </row>
    <row r="111" spans="1:9" s="16" customFormat="1" ht="77.25" customHeight="1">
      <c r="A111" s="35" t="s">
        <v>172</v>
      </c>
      <c r="B111" s="25" t="s">
        <v>652</v>
      </c>
      <c r="C111" s="25" t="s">
        <v>39</v>
      </c>
      <c r="D111" s="25" t="s">
        <v>151</v>
      </c>
      <c r="E111" s="25" t="s">
        <v>173</v>
      </c>
      <c r="F111" s="25"/>
      <c r="G111" s="330">
        <f>G112+G140</f>
        <v>154999752.43</v>
      </c>
      <c r="H111" s="330">
        <f>H112+H140</f>
        <v>96718132</v>
      </c>
      <c r="I111" s="331">
        <f>I112+I140</f>
        <v>68400000</v>
      </c>
    </row>
    <row r="112" spans="1:9" s="16" customFormat="1" ht="100.5" customHeight="1">
      <c r="A112" s="35" t="s">
        <v>174</v>
      </c>
      <c r="B112" s="25" t="s">
        <v>652</v>
      </c>
      <c r="C112" s="25" t="s">
        <v>39</v>
      </c>
      <c r="D112" s="25" t="s">
        <v>151</v>
      </c>
      <c r="E112" s="25" t="s">
        <v>175</v>
      </c>
      <c r="F112" s="25"/>
      <c r="G112" s="330">
        <f>G113+G130</f>
        <v>153638512.43</v>
      </c>
      <c r="H112" s="330">
        <f>H113+H130+H137</f>
        <v>96218132</v>
      </c>
      <c r="I112" s="331">
        <f>I113+I130+I137</f>
        <v>67900000</v>
      </c>
    </row>
    <row r="113" spans="1:9" s="16" customFormat="1" ht="48.75" customHeight="1">
      <c r="A113" s="35" t="s">
        <v>176</v>
      </c>
      <c r="B113" s="25" t="s">
        <v>652</v>
      </c>
      <c r="C113" s="25" t="s">
        <v>39</v>
      </c>
      <c r="D113" s="25" t="s">
        <v>151</v>
      </c>
      <c r="E113" s="25" t="s">
        <v>177</v>
      </c>
      <c r="F113" s="25"/>
      <c r="G113" s="330">
        <f>G116+G118+G120+G122+G124+G128+G114+G126</f>
        <v>115813549.66</v>
      </c>
      <c r="H113" s="330">
        <f>H118+H120+H122+H124+H128</f>
        <v>30400000</v>
      </c>
      <c r="I113" s="331">
        <f>I118+I120+I122+I124+I128</f>
        <v>30400000</v>
      </c>
    </row>
    <row r="114" spans="1:9" s="16" customFormat="1" ht="105.75" customHeight="1">
      <c r="A114" s="35" t="s">
        <v>1080</v>
      </c>
      <c r="B114" s="25" t="s">
        <v>652</v>
      </c>
      <c r="C114" s="25" t="s">
        <v>39</v>
      </c>
      <c r="D114" s="25" t="s">
        <v>151</v>
      </c>
      <c r="E114" s="25" t="s">
        <v>1081</v>
      </c>
      <c r="F114" s="25"/>
      <c r="G114" s="330">
        <f>G115</f>
        <v>14445625</v>
      </c>
      <c r="H114" s="330"/>
      <c r="I114" s="331"/>
    </row>
    <row r="115" spans="1:9" s="16" customFormat="1" ht="48.75" customHeight="1">
      <c r="A115" s="35" t="s">
        <v>178</v>
      </c>
      <c r="B115" s="25" t="s">
        <v>652</v>
      </c>
      <c r="C115" s="25" t="s">
        <v>39</v>
      </c>
      <c r="D115" s="25" t="s">
        <v>151</v>
      </c>
      <c r="E115" s="25" t="s">
        <v>1081</v>
      </c>
      <c r="F115" s="25" t="s">
        <v>179</v>
      </c>
      <c r="G115" s="330">
        <v>14445625</v>
      </c>
      <c r="H115" s="330"/>
      <c r="I115" s="331"/>
    </row>
    <row r="116" spans="1:9" s="16" customFormat="1" ht="63" customHeight="1">
      <c r="A116" s="35" t="s">
        <v>1082</v>
      </c>
      <c r="B116" s="25" t="s">
        <v>652</v>
      </c>
      <c r="C116" s="25" t="s">
        <v>39</v>
      </c>
      <c r="D116" s="25" t="s">
        <v>151</v>
      </c>
      <c r="E116" s="25" t="s">
        <v>1083</v>
      </c>
      <c r="F116" s="25"/>
      <c r="G116" s="330">
        <f>G117</f>
        <v>20331823.47</v>
      </c>
      <c r="H116" s="330">
        <f>H117</f>
        <v>0</v>
      </c>
      <c r="I116" s="331">
        <f>I117</f>
        <v>0</v>
      </c>
    </row>
    <row r="117" spans="1:9" s="16" customFormat="1" ht="48.75" customHeight="1">
      <c r="A117" s="35" t="s">
        <v>178</v>
      </c>
      <c r="B117" s="25" t="s">
        <v>652</v>
      </c>
      <c r="C117" s="25" t="s">
        <v>39</v>
      </c>
      <c r="D117" s="25" t="s">
        <v>151</v>
      </c>
      <c r="E117" s="25" t="s">
        <v>1083</v>
      </c>
      <c r="F117" s="25" t="s">
        <v>179</v>
      </c>
      <c r="G117" s="330">
        <v>20331823.47</v>
      </c>
      <c r="H117" s="330">
        <v>0</v>
      </c>
      <c r="I117" s="331">
        <v>0</v>
      </c>
    </row>
    <row r="118" spans="1:11" s="16" customFormat="1" ht="48.75" customHeight="1">
      <c r="A118" s="35" t="s">
        <v>1084</v>
      </c>
      <c r="B118" s="25" t="s">
        <v>652</v>
      </c>
      <c r="C118" s="25" t="s">
        <v>39</v>
      </c>
      <c r="D118" s="25" t="s">
        <v>151</v>
      </c>
      <c r="E118" s="25" t="s">
        <v>917</v>
      </c>
      <c r="F118" s="25"/>
      <c r="G118" s="330">
        <f>G119</f>
        <v>24573858</v>
      </c>
      <c r="H118" s="330">
        <f>H119</f>
        <v>0</v>
      </c>
      <c r="I118" s="331">
        <f>I119</f>
        <v>0</v>
      </c>
      <c r="K118" s="73">
        <f>G119+G132+G183+G420+G537</f>
        <v>35368282</v>
      </c>
    </row>
    <row r="119" spans="1:9" s="16" customFormat="1" ht="48.75" customHeight="1">
      <c r="A119" s="35" t="s">
        <v>178</v>
      </c>
      <c r="B119" s="25" t="s">
        <v>652</v>
      </c>
      <c r="C119" s="25" t="s">
        <v>39</v>
      </c>
      <c r="D119" s="25" t="s">
        <v>151</v>
      </c>
      <c r="E119" s="25" t="s">
        <v>917</v>
      </c>
      <c r="F119" s="25" t="s">
        <v>179</v>
      </c>
      <c r="G119" s="330">
        <v>24573858</v>
      </c>
      <c r="H119" s="330">
        <v>0</v>
      </c>
      <c r="I119" s="331">
        <v>0</v>
      </c>
    </row>
    <row r="120" spans="1:9" s="16" customFormat="1" ht="27" customHeight="1">
      <c r="A120" s="35" t="s">
        <v>124</v>
      </c>
      <c r="B120" s="25" t="s">
        <v>652</v>
      </c>
      <c r="C120" s="25" t="s">
        <v>39</v>
      </c>
      <c r="D120" s="25" t="s">
        <v>151</v>
      </c>
      <c r="E120" s="25" t="s">
        <v>931</v>
      </c>
      <c r="F120" s="25"/>
      <c r="G120" s="330">
        <f>G121</f>
        <v>0</v>
      </c>
      <c r="H120" s="330">
        <f>H121</f>
        <v>600000</v>
      </c>
      <c r="I120" s="331">
        <f>I121</f>
        <v>600000</v>
      </c>
    </row>
    <row r="121" spans="1:9" s="16" customFormat="1" ht="48.75" customHeight="1">
      <c r="A121" s="35" t="s">
        <v>48</v>
      </c>
      <c r="B121" s="25" t="s">
        <v>652</v>
      </c>
      <c r="C121" s="25" t="s">
        <v>39</v>
      </c>
      <c r="D121" s="25" t="s">
        <v>151</v>
      </c>
      <c r="E121" s="25" t="s">
        <v>931</v>
      </c>
      <c r="F121" s="25" t="s">
        <v>81</v>
      </c>
      <c r="G121" s="330">
        <v>0</v>
      </c>
      <c r="H121" s="330">
        <v>600000</v>
      </c>
      <c r="I121" s="331">
        <v>600000</v>
      </c>
    </row>
    <row r="122" spans="1:9" s="18" customFormat="1" ht="72.75" customHeight="1">
      <c r="A122" s="35" t="s">
        <v>401</v>
      </c>
      <c r="B122" s="25" t="s">
        <v>652</v>
      </c>
      <c r="C122" s="25" t="s">
        <v>39</v>
      </c>
      <c r="D122" s="25" t="s">
        <v>151</v>
      </c>
      <c r="E122" s="25" t="s">
        <v>180</v>
      </c>
      <c r="F122" s="25"/>
      <c r="G122" s="330">
        <f>G123</f>
        <v>26921354.59</v>
      </c>
      <c r="H122" s="330">
        <f>H123</f>
        <v>29800000</v>
      </c>
      <c r="I122" s="331">
        <f>I123</f>
        <v>29800000</v>
      </c>
    </row>
    <row r="123" spans="1:10" s="18" customFormat="1" ht="48" customHeight="1">
      <c r="A123" s="35" t="s">
        <v>178</v>
      </c>
      <c r="B123" s="25" t="s">
        <v>652</v>
      </c>
      <c r="C123" s="25" t="s">
        <v>39</v>
      </c>
      <c r="D123" s="25" t="s">
        <v>151</v>
      </c>
      <c r="E123" s="25" t="s">
        <v>180</v>
      </c>
      <c r="F123" s="25" t="s">
        <v>179</v>
      </c>
      <c r="G123" s="330">
        <v>26921354.59</v>
      </c>
      <c r="H123" s="330">
        <v>29800000</v>
      </c>
      <c r="I123" s="331">
        <v>29800000</v>
      </c>
      <c r="J123" s="76" t="e">
        <f>I123+#REF!+#REF!+#REF!+I129+I150+#REF!+I197+#REF!+I202+#REF!+I208+I445+I524</f>
        <v>#REF!</v>
      </c>
    </row>
    <row r="124" spans="1:10" s="18" customFormat="1" ht="48" customHeight="1">
      <c r="A124" s="35" t="s">
        <v>450</v>
      </c>
      <c r="B124" s="25" t="s">
        <v>652</v>
      </c>
      <c r="C124" s="25" t="s">
        <v>39</v>
      </c>
      <c r="D124" s="25" t="s">
        <v>151</v>
      </c>
      <c r="E124" s="25" t="s">
        <v>916</v>
      </c>
      <c r="F124" s="25"/>
      <c r="G124" s="330">
        <f>G125</f>
        <v>27525623</v>
      </c>
      <c r="H124" s="330">
        <f>H125</f>
        <v>0</v>
      </c>
      <c r="I124" s="331">
        <f>I125</f>
        <v>0</v>
      </c>
      <c r="J124" s="76"/>
    </row>
    <row r="125" spans="1:10" s="18" customFormat="1" ht="48" customHeight="1">
      <c r="A125" s="35" t="s">
        <v>178</v>
      </c>
      <c r="B125" s="25" t="s">
        <v>652</v>
      </c>
      <c r="C125" s="25" t="s">
        <v>39</v>
      </c>
      <c r="D125" s="25" t="s">
        <v>151</v>
      </c>
      <c r="E125" s="25" t="s">
        <v>916</v>
      </c>
      <c r="F125" s="25" t="s">
        <v>179</v>
      </c>
      <c r="G125" s="330">
        <v>27525623</v>
      </c>
      <c r="H125" s="330">
        <v>0</v>
      </c>
      <c r="I125" s="331">
        <v>0</v>
      </c>
      <c r="J125" s="76"/>
    </row>
    <row r="126" spans="1:10" s="18" customFormat="1" ht="100.5" customHeight="1">
      <c r="A126" s="35" t="s">
        <v>1080</v>
      </c>
      <c r="B126" s="25" t="s">
        <v>652</v>
      </c>
      <c r="C126" s="25" t="s">
        <v>39</v>
      </c>
      <c r="D126" s="25" t="s">
        <v>151</v>
      </c>
      <c r="E126" s="25" t="s">
        <v>1085</v>
      </c>
      <c r="F126" s="25"/>
      <c r="G126" s="330">
        <f>G127</f>
        <v>145916</v>
      </c>
      <c r="H126" s="330"/>
      <c r="I126" s="331"/>
      <c r="J126" s="76"/>
    </row>
    <row r="127" spans="1:10" s="18" customFormat="1" ht="48" customHeight="1">
      <c r="A127" s="35" t="s">
        <v>178</v>
      </c>
      <c r="B127" s="25" t="s">
        <v>652</v>
      </c>
      <c r="C127" s="25" t="s">
        <v>39</v>
      </c>
      <c r="D127" s="25" t="s">
        <v>151</v>
      </c>
      <c r="E127" s="25" t="s">
        <v>1085</v>
      </c>
      <c r="F127" s="25" t="s">
        <v>179</v>
      </c>
      <c r="G127" s="330">
        <v>145916</v>
      </c>
      <c r="H127" s="330"/>
      <c r="I127" s="331"/>
      <c r="J127" s="76"/>
    </row>
    <row r="128" spans="1:9" s="18" customFormat="1" ht="57.75" customHeight="1">
      <c r="A128" s="35" t="s">
        <v>476</v>
      </c>
      <c r="B128" s="25" t="s">
        <v>652</v>
      </c>
      <c r="C128" s="25" t="s">
        <v>39</v>
      </c>
      <c r="D128" s="25" t="s">
        <v>151</v>
      </c>
      <c r="E128" s="25" t="s">
        <v>475</v>
      </c>
      <c r="F128" s="25"/>
      <c r="G128" s="330">
        <f>G129</f>
        <v>1869349.6</v>
      </c>
      <c r="H128" s="330">
        <f>H129</f>
        <v>0</v>
      </c>
      <c r="I128" s="331">
        <f>I129</f>
        <v>0</v>
      </c>
    </row>
    <row r="129" spans="1:9" s="18" customFormat="1" ht="43.5" customHeight="1">
      <c r="A129" s="35" t="s">
        <v>178</v>
      </c>
      <c r="B129" s="25" t="s">
        <v>652</v>
      </c>
      <c r="C129" s="25" t="s">
        <v>39</v>
      </c>
      <c r="D129" s="25" t="s">
        <v>151</v>
      </c>
      <c r="E129" s="25" t="s">
        <v>475</v>
      </c>
      <c r="F129" s="25" t="s">
        <v>179</v>
      </c>
      <c r="G129" s="330">
        <v>1869349.6</v>
      </c>
      <c r="H129" s="330">
        <v>0</v>
      </c>
      <c r="I129" s="331">
        <v>0</v>
      </c>
    </row>
    <row r="130" spans="1:9" s="18" customFormat="1" ht="48" customHeight="1">
      <c r="A130" s="35" t="s">
        <v>181</v>
      </c>
      <c r="B130" s="25" t="s">
        <v>652</v>
      </c>
      <c r="C130" s="25" t="s">
        <v>39</v>
      </c>
      <c r="D130" s="25" t="s">
        <v>151</v>
      </c>
      <c r="E130" s="25" t="s">
        <v>182</v>
      </c>
      <c r="F130" s="25"/>
      <c r="G130" s="330">
        <f>G131+G133+G135</f>
        <v>37824962.769999996</v>
      </c>
      <c r="H130" s="330">
        <f>H131+H133+H135</f>
        <v>37500000</v>
      </c>
      <c r="I130" s="331">
        <f>I131+I133+I135</f>
        <v>37500000</v>
      </c>
    </row>
    <row r="131" spans="1:9" s="18" customFormat="1" ht="48" customHeight="1">
      <c r="A131" s="35" t="s">
        <v>1084</v>
      </c>
      <c r="B131" s="25" t="s">
        <v>652</v>
      </c>
      <c r="C131" s="25" t="s">
        <v>39</v>
      </c>
      <c r="D131" s="25" t="s">
        <v>151</v>
      </c>
      <c r="E131" s="25" t="s">
        <v>918</v>
      </c>
      <c r="F131" s="25"/>
      <c r="G131" s="330">
        <f>G132</f>
        <v>5399912</v>
      </c>
      <c r="H131" s="330">
        <f>H132</f>
        <v>0</v>
      </c>
      <c r="I131" s="331">
        <f>I132</f>
        <v>0</v>
      </c>
    </row>
    <row r="132" spans="1:9" s="18" customFormat="1" ht="48" customHeight="1">
      <c r="A132" s="35" t="s">
        <v>48</v>
      </c>
      <c r="B132" s="25" t="s">
        <v>652</v>
      </c>
      <c r="C132" s="25" t="s">
        <v>39</v>
      </c>
      <c r="D132" s="25" t="s">
        <v>151</v>
      </c>
      <c r="E132" s="25" t="s">
        <v>918</v>
      </c>
      <c r="F132" s="25" t="s">
        <v>81</v>
      </c>
      <c r="G132" s="330">
        <v>5399912</v>
      </c>
      <c r="H132" s="330">
        <v>0</v>
      </c>
      <c r="I132" s="331">
        <v>0</v>
      </c>
    </row>
    <row r="133" spans="1:9" s="18" customFormat="1" ht="42" customHeight="1">
      <c r="A133" s="35" t="s">
        <v>183</v>
      </c>
      <c r="B133" s="25" t="s">
        <v>652</v>
      </c>
      <c r="C133" s="25" t="s">
        <v>39</v>
      </c>
      <c r="D133" s="25" t="s">
        <v>151</v>
      </c>
      <c r="E133" s="25" t="s">
        <v>184</v>
      </c>
      <c r="F133" s="25"/>
      <c r="G133" s="330">
        <f>G134</f>
        <v>28286739.77</v>
      </c>
      <c r="H133" s="330">
        <f>H134</f>
        <v>37500000</v>
      </c>
      <c r="I133" s="331">
        <f>I134</f>
        <v>37500000</v>
      </c>
    </row>
    <row r="134" spans="1:9" s="18" customFormat="1" ht="47.25" customHeight="1">
      <c r="A134" s="35" t="s">
        <v>48</v>
      </c>
      <c r="B134" s="25" t="s">
        <v>652</v>
      </c>
      <c r="C134" s="25" t="s">
        <v>39</v>
      </c>
      <c r="D134" s="25" t="s">
        <v>151</v>
      </c>
      <c r="E134" s="25" t="s">
        <v>184</v>
      </c>
      <c r="F134" s="25" t="s">
        <v>81</v>
      </c>
      <c r="G134" s="330">
        <v>28286739.77</v>
      </c>
      <c r="H134" s="330">
        <v>37500000</v>
      </c>
      <c r="I134" s="331">
        <v>37500000</v>
      </c>
    </row>
    <row r="135" spans="1:9" s="18" customFormat="1" ht="47.25" customHeight="1">
      <c r="A135" s="35" t="s">
        <v>450</v>
      </c>
      <c r="B135" s="25" t="s">
        <v>652</v>
      </c>
      <c r="C135" s="25" t="s">
        <v>39</v>
      </c>
      <c r="D135" s="25" t="s">
        <v>151</v>
      </c>
      <c r="E135" s="25" t="s">
        <v>919</v>
      </c>
      <c r="F135" s="25"/>
      <c r="G135" s="330">
        <f>G136</f>
        <v>4138311</v>
      </c>
      <c r="H135" s="330">
        <f>H136</f>
        <v>0</v>
      </c>
      <c r="I135" s="331">
        <f>I136</f>
        <v>0</v>
      </c>
    </row>
    <row r="136" spans="1:9" s="18" customFormat="1" ht="47.25" customHeight="1">
      <c r="A136" s="35" t="s">
        <v>48</v>
      </c>
      <c r="B136" s="25" t="s">
        <v>652</v>
      </c>
      <c r="C136" s="25" t="s">
        <v>39</v>
      </c>
      <c r="D136" s="25" t="s">
        <v>151</v>
      </c>
      <c r="E136" s="25" t="s">
        <v>919</v>
      </c>
      <c r="F136" s="25" t="s">
        <v>81</v>
      </c>
      <c r="G136" s="330">
        <v>4138311</v>
      </c>
      <c r="H136" s="330">
        <v>0</v>
      </c>
      <c r="I136" s="331">
        <v>0</v>
      </c>
    </row>
    <row r="137" spans="1:9" s="18" customFormat="1" ht="47.25" customHeight="1">
      <c r="A137" s="57" t="s">
        <v>1086</v>
      </c>
      <c r="B137" s="25" t="s">
        <v>652</v>
      </c>
      <c r="C137" s="25" t="s">
        <v>39</v>
      </c>
      <c r="D137" s="25" t="s">
        <v>151</v>
      </c>
      <c r="E137" s="25" t="s">
        <v>1087</v>
      </c>
      <c r="F137" s="25"/>
      <c r="G137" s="330">
        <f aca="true" t="shared" si="14" ref="G137:I138">G138</f>
        <v>0</v>
      </c>
      <c r="H137" s="330">
        <f t="shared" si="14"/>
        <v>28318132</v>
      </c>
      <c r="I137" s="331">
        <f t="shared" si="14"/>
        <v>0</v>
      </c>
    </row>
    <row r="138" spans="1:9" s="18" customFormat="1" ht="47.25" customHeight="1">
      <c r="A138" s="35" t="s">
        <v>1088</v>
      </c>
      <c r="B138" s="25" t="s">
        <v>652</v>
      </c>
      <c r="C138" s="25" t="s">
        <v>39</v>
      </c>
      <c r="D138" s="25" t="s">
        <v>151</v>
      </c>
      <c r="E138" s="25" t="s">
        <v>1089</v>
      </c>
      <c r="F138" s="25"/>
      <c r="G138" s="330">
        <f t="shared" si="14"/>
        <v>0</v>
      </c>
      <c r="H138" s="330">
        <f t="shared" si="14"/>
        <v>28318132</v>
      </c>
      <c r="I138" s="331">
        <f t="shared" si="14"/>
        <v>0</v>
      </c>
    </row>
    <row r="139" spans="1:9" s="18" customFormat="1" ht="47.25" customHeight="1">
      <c r="A139" s="35" t="s">
        <v>48</v>
      </c>
      <c r="B139" s="25" t="s">
        <v>652</v>
      </c>
      <c r="C139" s="25" t="s">
        <v>39</v>
      </c>
      <c r="D139" s="25" t="s">
        <v>151</v>
      </c>
      <c r="E139" s="25" t="s">
        <v>1089</v>
      </c>
      <c r="F139" s="25" t="s">
        <v>81</v>
      </c>
      <c r="G139" s="330">
        <v>0</v>
      </c>
      <c r="H139" s="330">
        <v>28318132</v>
      </c>
      <c r="I139" s="331">
        <v>0</v>
      </c>
    </row>
    <row r="140" spans="1:9" s="16" customFormat="1" ht="105" customHeight="1">
      <c r="A140" s="35" t="s">
        <v>185</v>
      </c>
      <c r="B140" s="25" t="s">
        <v>652</v>
      </c>
      <c r="C140" s="25" t="s">
        <v>39</v>
      </c>
      <c r="D140" s="25" t="s">
        <v>151</v>
      </c>
      <c r="E140" s="25" t="s">
        <v>186</v>
      </c>
      <c r="F140" s="25"/>
      <c r="G140" s="330">
        <f>G141</f>
        <v>1361240</v>
      </c>
      <c r="H140" s="330">
        <f aca="true" t="shared" si="15" ref="H140:I142">H141</f>
        <v>500000</v>
      </c>
      <c r="I140" s="331">
        <f t="shared" si="15"/>
        <v>500000</v>
      </c>
    </row>
    <row r="141" spans="1:9" s="16" customFormat="1" ht="56.25" customHeight="1">
      <c r="A141" s="35" t="s">
        <v>187</v>
      </c>
      <c r="B141" s="25" t="s">
        <v>652</v>
      </c>
      <c r="C141" s="25" t="s">
        <v>39</v>
      </c>
      <c r="D141" s="25" t="s">
        <v>151</v>
      </c>
      <c r="E141" s="25" t="s">
        <v>188</v>
      </c>
      <c r="F141" s="25"/>
      <c r="G141" s="330">
        <f>G142+G144</f>
        <v>1361240</v>
      </c>
      <c r="H141" s="330">
        <f t="shared" si="15"/>
        <v>500000</v>
      </c>
      <c r="I141" s="331">
        <f t="shared" si="15"/>
        <v>500000</v>
      </c>
    </row>
    <row r="142" spans="1:9" s="16" customFormat="1" ht="47.25" customHeight="1">
      <c r="A142" s="35" t="s">
        <v>189</v>
      </c>
      <c r="B142" s="25" t="s">
        <v>652</v>
      </c>
      <c r="C142" s="25" t="s">
        <v>39</v>
      </c>
      <c r="D142" s="25" t="s">
        <v>151</v>
      </c>
      <c r="E142" s="25" t="s">
        <v>190</v>
      </c>
      <c r="F142" s="25"/>
      <c r="G142" s="330">
        <f>G143</f>
        <v>581240</v>
      </c>
      <c r="H142" s="330">
        <f t="shared" si="15"/>
        <v>500000</v>
      </c>
      <c r="I142" s="331">
        <f t="shared" si="15"/>
        <v>500000</v>
      </c>
    </row>
    <row r="143" spans="1:9" s="16" customFormat="1" ht="45" customHeight="1">
      <c r="A143" s="35" t="s">
        <v>48</v>
      </c>
      <c r="B143" s="25" t="s">
        <v>652</v>
      </c>
      <c r="C143" s="25" t="s">
        <v>39</v>
      </c>
      <c r="D143" s="25" t="s">
        <v>151</v>
      </c>
      <c r="E143" s="25" t="s">
        <v>190</v>
      </c>
      <c r="F143" s="25" t="s">
        <v>81</v>
      </c>
      <c r="G143" s="330">
        <v>581240</v>
      </c>
      <c r="H143" s="330">
        <v>500000</v>
      </c>
      <c r="I143" s="331">
        <v>500000</v>
      </c>
    </row>
    <row r="144" spans="1:9" s="16" customFormat="1" ht="45" customHeight="1">
      <c r="A144" s="35" t="s">
        <v>1090</v>
      </c>
      <c r="B144" s="25" t="s">
        <v>652</v>
      </c>
      <c r="C144" s="25" t="s">
        <v>39</v>
      </c>
      <c r="D144" s="25" t="s">
        <v>151</v>
      </c>
      <c r="E144" s="25" t="s">
        <v>1091</v>
      </c>
      <c r="F144" s="25"/>
      <c r="G144" s="330">
        <f>G145</f>
        <v>780000</v>
      </c>
      <c r="H144" s="330">
        <f>H145</f>
        <v>0</v>
      </c>
      <c r="I144" s="331">
        <f>I145</f>
        <v>0</v>
      </c>
    </row>
    <row r="145" spans="1:9" s="16" customFormat="1" ht="45" customHeight="1">
      <c r="A145" s="35" t="s">
        <v>48</v>
      </c>
      <c r="B145" s="25" t="s">
        <v>652</v>
      </c>
      <c r="C145" s="25" t="s">
        <v>39</v>
      </c>
      <c r="D145" s="25" t="s">
        <v>151</v>
      </c>
      <c r="E145" s="25" t="s">
        <v>1091</v>
      </c>
      <c r="F145" s="25" t="s">
        <v>81</v>
      </c>
      <c r="G145" s="330">
        <v>780000</v>
      </c>
      <c r="H145" s="330">
        <v>0</v>
      </c>
      <c r="I145" s="331">
        <v>0</v>
      </c>
    </row>
    <row r="146" spans="1:9" s="16" customFormat="1" ht="45" customHeight="1">
      <c r="A146" s="35" t="s">
        <v>191</v>
      </c>
      <c r="B146" s="25" t="s">
        <v>652</v>
      </c>
      <c r="C146" s="25" t="s">
        <v>39</v>
      </c>
      <c r="D146" s="25" t="s">
        <v>151</v>
      </c>
      <c r="E146" s="25" t="s">
        <v>192</v>
      </c>
      <c r="F146" s="25"/>
      <c r="G146" s="330">
        <f>G147</f>
        <v>93720144</v>
      </c>
      <c r="H146" s="330">
        <f aca="true" t="shared" si="16" ref="H146:I149">H147</f>
        <v>0</v>
      </c>
      <c r="I146" s="331">
        <f t="shared" si="16"/>
        <v>0</v>
      </c>
    </row>
    <row r="147" spans="1:9" s="16" customFormat="1" ht="59.25" customHeight="1">
      <c r="A147" s="35" t="s">
        <v>193</v>
      </c>
      <c r="B147" s="25" t="s">
        <v>652</v>
      </c>
      <c r="C147" s="25" t="s">
        <v>39</v>
      </c>
      <c r="D147" s="25" t="s">
        <v>151</v>
      </c>
      <c r="E147" s="25" t="s">
        <v>194</v>
      </c>
      <c r="F147" s="25"/>
      <c r="G147" s="330">
        <f>G148</f>
        <v>93720144</v>
      </c>
      <c r="H147" s="330">
        <f t="shared" si="16"/>
        <v>0</v>
      </c>
      <c r="I147" s="331">
        <f t="shared" si="16"/>
        <v>0</v>
      </c>
    </row>
    <row r="148" spans="1:9" s="16" customFormat="1" ht="41.25" customHeight="1">
      <c r="A148" s="35" t="s">
        <v>195</v>
      </c>
      <c r="B148" s="25" t="s">
        <v>652</v>
      </c>
      <c r="C148" s="25" t="s">
        <v>39</v>
      </c>
      <c r="D148" s="25" t="s">
        <v>151</v>
      </c>
      <c r="E148" s="25" t="s">
        <v>196</v>
      </c>
      <c r="F148" s="25"/>
      <c r="G148" s="330">
        <f>G149+G151</f>
        <v>93720144</v>
      </c>
      <c r="H148" s="330">
        <f t="shared" si="16"/>
        <v>0</v>
      </c>
      <c r="I148" s="331">
        <f t="shared" si="16"/>
        <v>0</v>
      </c>
    </row>
    <row r="149" spans="1:9" s="16" customFormat="1" ht="26.25" customHeight="1">
      <c r="A149" s="35" t="s">
        <v>1092</v>
      </c>
      <c r="B149" s="25" t="s">
        <v>652</v>
      </c>
      <c r="C149" s="25" t="s">
        <v>39</v>
      </c>
      <c r="D149" s="25" t="s">
        <v>151</v>
      </c>
      <c r="E149" s="27" t="s">
        <v>467</v>
      </c>
      <c r="F149" s="25"/>
      <c r="G149" s="330">
        <f>G150</f>
        <v>90931901</v>
      </c>
      <c r="H149" s="330">
        <f t="shared" si="16"/>
        <v>0</v>
      </c>
      <c r="I149" s="331">
        <f t="shared" si="16"/>
        <v>0</v>
      </c>
    </row>
    <row r="150" spans="1:9" s="16" customFormat="1" ht="45" customHeight="1">
      <c r="A150" s="35" t="s">
        <v>178</v>
      </c>
      <c r="B150" s="25" t="s">
        <v>652</v>
      </c>
      <c r="C150" s="25" t="s">
        <v>39</v>
      </c>
      <c r="D150" s="25" t="s">
        <v>151</v>
      </c>
      <c r="E150" s="27" t="s">
        <v>467</v>
      </c>
      <c r="F150" s="25" t="s">
        <v>179</v>
      </c>
      <c r="G150" s="330">
        <v>90931901</v>
      </c>
      <c r="H150" s="330">
        <v>0</v>
      </c>
      <c r="I150" s="331">
        <v>0</v>
      </c>
    </row>
    <row r="151" spans="1:9" s="16" customFormat="1" ht="45" customHeight="1">
      <c r="A151" s="35" t="s">
        <v>1093</v>
      </c>
      <c r="B151" s="25" t="s">
        <v>652</v>
      </c>
      <c r="C151" s="25" t="s">
        <v>39</v>
      </c>
      <c r="D151" s="25" t="s">
        <v>151</v>
      </c>
      <c r="E151" s="27" t="s">
        <v>1094</v>
      </c>
      <c r="F151" s="25"/>
      <c r="G151" s="330">
        <f>G152</f>
        <v>2788243</v>
      </c>
      <c r="H151" s="330">
        <f>H152</f>
        <v>0</v>
      </c>
      <c r="I151" s="331">
        <f>I152</f>
        <v>0</v>
      </c>
    </row>
    <row r="152" spans="1:9" s="16" customFormat="1" ht="45" customHeight="1">
      <c r="A152" s="35" t="s">
        <v>178</v>
      </c>
      <c r="B152" s="25" t="s">
        <v>652</v>
      </c>
      <c r="C152" s="25" t="s">
        <v>39</v>
      </c>
      <c r="D152" s="25" t="s">
        <v>151</v>
      </c>
      <c r="E152" s="27" t="s">
        <v>1094</v>
      </c>
      <c r="F152" s="25" t="s">
        <v>179</v>
      </c>
      <c r="G152" s="330">
        <v>2788243</v>
      </c>
      <c r="H152" s="330">
        <v>0</v>
      </c>
      <c r="I152" s="331">
        <v>0</v>
      </c>
    </row>
    <row r="153" spans="1:9" s="16" customFormat="1" ht="26.25" customHeight="1">
      <c r="A153" s="32" t="s">
        <v>197</v>
      </c>
      <c r="B153" s="24" t="s">
        <v>652</v>
      </c>
      <c r="C153" s="24" t="s">
        <v>39</v>
      </c>
      <c r="D153" s="24">
        <v>12</v>
      </c>
      <c r="E153" s="24"/>
      <c r="F153" s="24"/>
      <c r="G153" s="342">
        <f>G154+G166</f>
        <v>4725008</v>
      </c>
      <c r="H153" s="342">
        <f>H154+H166</f>
        <v>90000</v>
      </c>
      <c r="I153" s="343">
        <f>I154+I166</f>
        <v>90000</v>
      </c>
    </row>
    <row r="154" spans="1:9" s="16" customFormat="1" ht="59.25" customHeight="1">
      <c r="A154" s="35" t="s">
        <v>404</v>
      </c>
      <c r="B154" s="25" t="s">
        <v>652</v>
      </c>
      <c r="C154" s="25" t="s">
        <v>39</v>
      </c>
      <c r="D154" s="25" t="s">
        <v>451</v>
      </c>
      <c r="E154" s="25" t="s">
        <v>405</v>
      </c>
      <c r="F154" s="24"/>
      <c r="G154" s="330">
        <f aca="true" t="shared" si="17" ref="G154:I155">G155</f>
        <v>4705008</v>
      </c>
      <c r="H154" s="330">
        <f t="shared" si="17"/>
        <v>0</v>
      </c>
      <c r="I154" s="331">
        <f t="shared" si="17"/>
        <v>0</v>
      </c>
    </row>
    <row r="155" spans="1:9" s="16" customFormat="1" ht="95.25" customHeight="1">
      <c r="A155" s="44" t="s">
        <v>423</v>
      </c>
      <c r="B155" s="25" t="s">
        <v>652</v>
      </c>
      <c r="C155" s="25" t="s">
        <v>39</v>
      </c>
      <c r="D155" s="25" t="s">
        <v>451</v>
      </c>
      <c r="E155" s="25" t="s">
        <v>424</v>
      </c>
      <c r="F155" s="24"/>
      <c r="G155" s="330">
        <f>G156+G163</f>
        <v>4705008</v>
      </c>
      <c r="H155" s="330">
        <f t="shared" si="17"/>
        <v>0</v>
      </c>
      <c r="I155" s="331">
        <f t="shared" si="17"/>
        <v>0</v>
      </c>
    </row>
    <row r="156" spans="1:9" s="16" customFormat="1" ht="56.25" customHeight="1">
      <c r="A156" s="35" t="s">
        <v>463</v>
      </c>
      <c r="B156" s="25" t="s">
        <v>652</v>
      </c>
      <c r="C156" s="25" t="s">
        <v>39</v>
      </c>
      <c r="D156" s="25" t="s">
        <v>451</v>
      </c>
      <c r="E156" s="25" t="s">
        <v>464</v>
      </c>
      <c r="F156" s="24"/>
      <c r="G156" s="330">
        <f>G157+G160</f>
        <v>2005008</v>
      </c>
      <c r="H156" s="330">
        <f>H160</f>
        <v>0</v>
      </c>
      <c r="I156" s="331">
        <f>I160</f>
        <v>0</v>
      </c>
    </row>
    <row r="157" spans="1:9" s="16" customFormat="1" ht="56.25" customHeight="1">
      <c r="A157" s="35" t="s">
        <v>1095</v>
      </c>
      <c r="B157" s="25" t="s">
        <v>652</v>
      </c>
      <c r="C157" s="25" t="s">
        <v>39</v>
      </c>
      <c r="D157" s="25" t="s">
        <v>451</v>
      </c>
      <c r="E157" s="25" t="s">
        <v>1096</v>
      </c>
      <c r="F157" s="25"/>
      <c r="G157" s="330">
        <f>G158+G159</f>
        <v>1403505</v>
      </c>
      <c r="H157" s="330">
        <f>H158+H159</f>
        <v>0</v>
      </c>
      <c r="I157" s="331">
        <f>I158+I159</f>
        <v>0</v>
      </c>
    </row>
    <row r="158" spans="1:9" s="16" customFormat="1" ht="42" customHeight="1">
      <c r="A158" s="35" t="s">
        <v>48</v>
      </c>
      <c r="B158" s="25" t="s">
        <v>652</v>
      </c>
      <c r="C158" s="25" t="s">
        <v>39</v>
      </c>
      <c r="D158" s="25" t="s">
        <v>451</v>
      </c>
      <c r="E158" s="25" t="s">
        <v>1096</v>
      </c>
      <c r="F158" s="25" t="s">
        <v>81</v>
      </c>
      <c r="G158" s="330">
        <v>270058</v>
      </c>
      <c r="H158" s="330">
        <v>0</v>
      </c>
      <c r="I158" s="331">
        <v>0</v>
      </c>
    </row>
    <row r="159" spans="1:9" s="16" customFormat="1" ht="22.5" customHeight="1">
      <c r="A159" s="36" t="s">
        <v>383</v>
      </c>
      <c r="B159" s="25" t="s">
        <v>652</v>
      </c>
      <c r="C159" s="25" t="s">
        <v>39</v>
      </c>
      <c r="D159" s="25" t="s">
        <v>451</v>
      </c>
      <c r="E159" s="25" t="s">
        <v>1096</v>
      </c>
      <c r="F159" s="25" t="s">
        <v>384</v>
      </c>
      <c r="G159" s="330">
        <v>1133447</v>
      </c>
      <c r="H159" s="330">
        <v>0</v>
      </c>
      <c r="I159" s="331">
        <v>0</v>
      </c>
    </row>
    <row r="160" spans="1:9" s="16" customFormat="1" ht="60.75" customHeight="1">
      <c r="A160" s="35" t="s">
        <v>465</v>
      </c>
      <c r="B160" s="25" t="s">
        <v>652</v>
      </c>
      <c r="C160" s="25" t="s">
        <v>39</v>
      </c>
      <c r="D160" s="25" t="s">
        <v>451</v>
      </c>
      <c r="E160" s="25" t="s">
        <v>466</v>
      </c>
      <c r="F160" s="25"/>
      <c r="G160" s="330">
        <f>G161+G162</f>
        <v>601503</v>
      </c>
      <c r="H160" s="330">
        <f>H161+H162</f>
        <v>0</v>
      </c>
      <c r="I160" s="331">
        <f>I161+I162</f>
        <v>0</v>
      </c>
    </row>
    <row r="161" spans="1:9" s="16" customFormat="1" ht="40.5" customHeight="1">
      <c r="A161" s="35" t="s">
        <v>48</v>
      </c>
      <c r="B161" s="25" t="s">
        <v>652</v>
      </c>
      <c r="C161" s="25" t="s">
        <v>39</v>
      </c>
      <c r="D161" s="25" t="s">
        <v>451</v>
      </c>
      <c r="E161" s="25" t="s">
        <v>466</v>
      </c>
      <c r="F161" s="25" t="s">
        <v>81</v>
      </c>
      <c r="G161" s="330">
        <v>115739</v>
      </c>
      <c r="H161" s="330">
        <v>0</v>
      </c>
      <c r="I161" s="331">
        <v>0</v>
      </c>
    </row>
    <row r="162" spans="1:9" s="16" customFormat="1" ht="26.25" customHeight="1">
      <c r="A162" s="36" t="s">
        <v>383</v>
      </c>
      <c r="B162" s="25" t="s">
        <v>652</v>
      </c>
      <c r="C162" s="25" t="s">
        <v>39</v>
      </c>
      <c r="D162" s="25" t="s">
        <v>451</v>
      </c>
      <c r="E162" s="25" t="s">
        <v>466</v>
      </c>
      <c r="F162" s="25" t="s">
        <v>384</v>
      </c>
      <c r="G162" s="330">
        <v>485764</v>
      </c>
      <c r="H162" s="330">
        <v>0</v>
      </c>
      <c r="I162" s="331">
        <v>0</v>
      </c>
    </row>
    <row r="163" spans="1:9" s="16" customFormat="1" ht="38.25" customHeight="1">
      <c r="A163" s="36" t="s">
        <v>1097</v>
      </c>
      <c r="B163" s="25" t="s">
        <v>652</v>
      </c>
      <c r="C163" s="25" t="s">
        <v>39</v>
      </c>
      <c r="D163" s="25" t="s">
        <v>451</v>
      </c>
      <c r="E163" s="25" t="s">
        <v>1098</v>
      </c>
      <c r="F163" s="25"/>
      <c r="G163" s="330">
        <f aca="true" t="shared" si="18" ref="G163:I164">G164</f>
        <v>2700000</v>
      </c>
      <c r="H163" s="330">
        <f t="shared" si="18"/>
        <v>0</v>
      </c>
      <c r="I163" s="331">
        <f t="shared" si="18"/>
        <v>0</v>
      </c>
    </row>
    <row r="164" spans="1:9" s="16" customFormat="1" ht="35.25" customHeight="1">
      <c r="A164" s="36" t="s">
        <v>1099</v>
      </c>
      <c r="B164" s="25" t="s">
        <v>652</v>
      </c>
      <c r="C164" s="25" t="s">
        <v>39</v>
      </c>
      <c r="D164" s="25" t="s">
        <v>451</v>
      </c>
      <c r="E164" s="25" t="s">
        <v>1100</v>
      </c>
      <c r="F164" s="25"/>
      <c r="G164" s="330">
        <f t="shared" si="18"/>
        <v>2700000</v>
      </c>
      <c r="H164" s="330">
        <f t="shared" si="18"/>
        <v>0</v>
      </c>
      <c r="I164" s="331">
        <f t="shared" si="18"/>
        <v>0</v>
      </c>
    </row>
    <row r="165" spans="1:9" s="16" customFormat="1" ht="35.25" customHeight="1">
      <c r="A165" s="36" t="s">
        <v>178</v>
      </c>
      <c r="B165" s="25" t="s">
        <v>652</v>
      </c>
      <c r="C165" s="25" t="s">
        <v>39</v>
      </c>
      <c r="D165" s="25" t="s">
        <v>451</v>
      </c>
      <c r="E165" s="25" t="s">
        <v>1100</v>
      </c>
      <c r="F165" s="25" t="s">
        <v>179</v>
      </c>
      <c r="G165" s="330">
        <v>2700000</v>
      </c>
      <c r="H165" s="330">
        <v>0</v>
      </c>
      <c r="I165" s="331">
        <v>0</v>
      </c>
    </row>
    <row r="166" spans="1:9" s="16" customFormat="1" ht="45.75" customHeight="1">
      <c r="A166" s="35" t="s">
        <v>198</v>
      </c>
      <c r="B166" s="25" t="s">
        <v>652</v>
      </c>
      <c r="C166" s="25" t="s">
        <v>39</v>
      </c>
      <c r="D166" s="25">
        <v>12</v>
      </c>
      <c r="E166" s="25" t="s">
        <v>199</v>
      </c>
      <c r="F166" s="25"/>
      <c r="G166" s="330">
        <f>G167</f>
        <v>20000</v>
      </c>
      <c r="H166" s="330">
        <f aca="true" t="shared" si="19" ref="H166:I169">H167</f>
        <v>90000</v>
      </c>
      <c r="I166" s="331">
        <f t="shared" si="19"/>
        <v>90000</v>
      </c>
    </row>
    <row r="167" spans="1:9" s="16" customFormat="1" ht="92.25" customHeight="1">
      <c r="A167" s="35" t="s">
        <v>200</v>
      </c>
      <c r="B167" s="25" t="s">
        <v>652</v>
      </c>
      <c r="C167" s="25" t="s">
        <v>39</v>
      </c>
      <c r="D167" s="25">
        <v>12</v>
      </c>
      <c r="E167" s="25" t="s">
        <v>201</v>
      </c>
      <c r="F167" s="25"/>
      <c r="G167" s="330">
        <f>G168</f>
        <v>20000</v>
      </c>
      <c r="H167" s="330">
        <f t="shared" si="19"/>
        <v>90000</v>
      </c>
      <c r="I167" s="331">
        <f t="shared" si="19"/>
        <v>90000</v>
      </c>
    </row>
    <row r="168" spans="1:9" s="16" customFormat="1" ht="51" customHeight="1">
      <c r="A168" s="35" t="s">
        <v>202</v>
      </c>
      <c r="B168" s="25" t="s">
        <v>652</v>
      </c>
      <c r="C168" s="25" t="s">
        <v>39</v>
      </c>
      <c r="D168" s="25">
        <v>12</v>
      </c>
      <c r="E168" s="25" t="s">
        <v>203</v>
      </c>
      <c r="F168" s="25"/>
      <c r="G168" s="330">
        <f>G169</f>
        <v>20000</v>
      </c>
      <c r="H168" s="330">
        <f t="shared" si="19"/>
        <v>90000</v>
      </c>
      <c r="I168" s="331">
        <f t="shared" si="19"/>
        <v>90000</v>
      </c>
    </row>
    <row r="169" spans="1:9" s="16" customFormat="1" ht="49.5" customHeight="1">
      <c r="A169" s="35" t="s">
        <v>204</v>
      </c>
      <c r="B169" s="25" t="s">
        <v>652</v>
      </c>
      <c r="C169" s="25" t="s">
        <v>39</v>
      </c>
      <c r="D169" s="25">
        <v>12</v>
      </c>
      <c r="E169" s="25" t="s">
        <v>205</v>
      </c>
      <c r="F169" s="25"/>
      <c r="G169" s="330">
        <f>G170</f>
        <v>20000</v>
      </c>
      <c r="H169" s="330">
        <f t="shared" si="19"/>
        <v>90000</v>
      </c>
      <c r="I169" s="331">
        <f t="shared" si="19"/>
        <v>90000</v>
      </c>
    </row>
    <row r="170" spans="1:9" s="16" customFormat="1" ht="29.25" customHeight="1">
      <c r="A170" s="35" t="s">
        <v>63</v>
      </c>
      <c r="B170" s="25" t="s">
        <v>652</v>
      </c>
      <c r="C170" s="25" t="s">
        <v>39</v>
      </c>
      <c r="D170" s="25">
        <v>12</v>
      </c>
      <c r="E170" s="25" t="s">
        <v>205</v>
      </c>
      <c r="F170" s="25" t="s">
        <v>148</v>
      </c>
      <c r="G170" s="330">
        <v>20000</v>
      </c>
      <c r="H170" s="330">
        <v>90000</v>
      </c>
      <c r="I170" s="331">
        <v>90000</v>
      </c>
    </row>
    <row r="171" spans="1:9" s="15" customFormat="1" ht="24.75" customHeight="1">
      <c r="A171" s="32" t="s">
        <v>390</v>
      </c>
      <c r="B171" s="24" t="s">
        <v>652</v>
      </c>
      <c r="C171" s="24" t="s">
        <v>207</v>
      </c>
      <c r="D171" s="24"/>
      <c r="E171" s="24"/>
      <c r="F171" s="24"/>
      <c r="G171" s="342">
        <f>G172+G178</f>
        <v>36464899.62</v>
      </c>
      <c r="H171" s="342">
        <f>H172+H178</f>
        <v>29481365.36</v>
      </c>
      <c r="I171" s="343">
        <f>I172+I178</f>
        <v>8273056</v>
      </c>
    </row>
    <row r="172" spans="1:9" s="15" customFormat="1" ht="24.75" customHeight="1">
      <c r="A172" s="32" t="s">
        <v>469</v>
      </c>
      <c r="B172" s="24" t="s">
        <v>652</v>
      </c>
      <c r="C172" s="24" t="s">
        <v>207</v>
      </c>
      <c r="D172" s="24" t="s">
        <v>7</v>
      </c>
      <c r="E172" s="24"/>
      <c r="F172" s="24"/>
      <c r="G172" s="342">
        <f aca="true" t="shared" si="20" ref="G172:I176">G173</f>
        <v>614556</v>
      </c>
      <c r="H172" s="342">
        <f t="shared" si="20"/>
        <v>614556</v>
      </c>
      <c r="I172" s="343">
        <f t="shared" si="20"/>
        <v>614556</v>
      </c>
    </row>
    <row r="173" spans="1:9" s="15" customFormat="1" ht="55.5" customHeight="1">
      <c r="A173" s="35" t="s">
        <v>404</v>
      </c>
      <c r="B173" s="25" t="s">
        <v>652</v>
      </c>
      <c r="C173" s="25" t="s">
        <v>207</v>
      </c>
      <c r="D173" s="25" t="s">
        <v>7</v>
      </c>
      <c r="E173" s="25" t="s">
        <v>405</v>
      </c>
      <c r="F173" s="24"/>
      <c r="G173" s="330">
        <f t="shared" si="20"/>
        <v>614556</v>
      </c>
      <c r="H173" s="330">
        <f t="shared" si="20"/>
        <v>614556</v>
      </c>
      <c r="I173" s="331">
        <f t="shared" si="20"/>
        <v>614556</v>
      </c>
    </row>
    <row r="174" spans="1:9" s="15" customFormat="1" ht="77.25" customHeight="1">
      <c r="A174" s="44" t="s">
        <v>457</v>
      </c>
      <c r="B174" s="25" t="s">
        <v>652</v>
      </c>
      <c r="C174" s="25" t="s">
        <v>207</v>
      </c>
      <c r="D174" s="25" t="s">
        <v>7</v>
      </c>
      <c r="E174" s="25" t="s">
        <v>459</v>
      </c>
      <c r="F174" s="25"/>
      <c r="G174" s="330">
        <f>G175</f>
        <v>614556</v>
      </c>
      <c r="H174" s="330">
        <f t="shared" si="20"/>
        <v>614556</v>
      </c>
      <c r="I174" s="331">
        <f t="shared" si="20"/>
        <v>614556</v>
      </c>
    </row>
    <row r="175" spans="1:9" s="15" customFormat="1" ht="40.5" customHeight="1">
      <c r="A175" s="35" t="s">
        <v>458</v>
      </c>
      <c r="B175" s="25" t="s">
        <v>652</v>
      </c>
      <c r="C175" s="25" t="s">
        <v>207</v>
      </c>
      <c r="D175" s="25" t="s">
        <v>7</v>
      </c>
      <c r="E175" s="25" t="s">
        <v>460</v>
      </c>
      <c r="F175" s="25"/>
      <c r="G175" s="330">
        <f>G176</f>
        <v>614556</v>
      </c>
      <c r="H175" s="330">
        <f t="shared" si="20"/>
        <v>614556</v>
      </c>
      <c r="I175" s="331">
        <f t="shared" si="20"/>
        <v>614556</v>
      </c>
    </row>
    <row r="176" spans="1:9" s="15" customFormat="1" ht="39" customHeight="1">
      <c r="A176" s="35" t="s">
        <v>471</v>
      </c>
      <c r="B176" s="25" t="s">
        <v>652</v>
      </c>
      <c r="C176" s="25" t="s">
        <v>207</v>
      </c>
      <c r="D176" s="25" t="s">
        <v>7</v>
      </c>
      <c r="E176" s="25" t="s">
        <v>470</v>
      </c>
      <c r="F176" s="25"/>
      <c r="G176" s="330">
        <f>G177</f>
        <v>614556</v>
      </c>
      <c r="H176" s="330">
        <f t="shared" si="20"/>
        <v>614556</v>
      </c>
      <c r="I176" s="331">
        <f t="shared" si="20"/>
        <v>614556</v>
      </c>
    </row>
    <row r="177" spans="1:9" s="15" customFormat="1" ht="39" customHeight="1">
      <c r="A177" s="35" t="s">
        <v>48</v>
      </c>
      <c r="B177" s="25" t="s">
        <v>652</v>
      </c>
      <c r="C177" s="25" t="s">
        <v>207</v>
      </c>
      <c r="D177" s="25" t="s">
        <v>7</v>
      </c>
      <c r="E177" s="25" t="s">
        <v>470</v>
      </c>
      <c r="F177" s="25" t="s">
        <v>81</v>
      </c>
      <c r="G177" s="330">
        <v>614556</v>
      </c>
      <c r="H177" s="330">
        <v>614556</v>
      </c>
      <c r="I177" s="331">
        <v>614556</v>
      </c>
    </row>
    <row r="178" spans="1:9" s="15" customFormat="1" ht="25.5" customHeight="1">
      <c r="A178" s="32" t="s">
        <v>208</v>
      </c>
      <c r="B178" s="24" t="s">
        <v>652</v>
      </c>
      <c r="C178" s="24" t="s">
        <v>207</v>
      </c>
      <c r="D178" s="24" t="s">
        <v>10</v>
      </c>
      <c r="E178" s="24"/>
      <c r="F178" s="24"/>
      <c r="G178" s="342">
        <f>G179+G191+G198</f>
        <v>35850343.62</v>
      </c>
      <c r="H178" s="342">
        <f>H179+H191+H198</f>
        <v>28866809.36</v>
      </c>
      <c r="I178" s="343">
        <f>I179+I191+I198</f>
        <v>7658500</v>
      </c>
    </row>
    <row r="179" spans="1:9" s="15" customFormat="1" ht="43.5" customHeight="1">
      <c r="A179" s="35" t="s">
        <v>209</v>
      </c>
      <c r="B179" s="25" t="s">
        <v>652</v>
      </c>
      <c r="C179" s="25" t="s">
        <v>207</v>
      </c>
      <c r="D179" s="25" t="s">
        <v>10</v>
      </c>
      <c r="E179" s="25" t="s">
        <v>210</v>
      </c>
      <c r="F179" s="25"/>
      <c r="G179" s="330">
        <f aca="true" t="shared" si="21" ref="G179:I180">G180</f>
        <v>5555912.88</v>
      </c>
      <c r="H179" s="330">
        <f t="shared" si="21"/>
        <v>2550000</v>
      </c>
      <c r="I179" s="331">
        <f t="shared" si="21"/>
        <v>2550000</v>
      </c>
    </row>
    <row r="180" spans="1:9" s="15" customFormat="1" ht="66" customHeight="1">
      <c r="A180" s="35" t="s">
        <v>211</v>
      </c>
      <c r="B180" s="25" t="s">
        <v>652</v>
      </c>
      <c r="C180" s="25" t="s">
        <v>207</v>
      </c>
      <c r="D180" s="25" t="s">
        <v>10</v>
      </c>
      <c r="E180" s="25" t="s">
        <v>212</v>
      </c>
      <c r="F180" s="25"/>
      <c r="G180" s="330">
        <f t="shared" si="21"/>
        <v>5555912.88</v>
      </c>
      <c r="H180" s="330">
        <f t="shared" si="21"/>
        <v>2550000</v>
      </c>
      <c r="I180" s="331">
        <f t="shared" si="21"/>
        <v>2550000</v>
      </c>
    </row>
    <row r="181" spans="1:9" s="15" customFormat="1" ht="37.5">
      <c r="A181" s="35" t="s">
        <v>213</v>
      </c>
      <c r="B181" s="25" t="s">
        <v>652</v>
      </c>
      <c r="C181" s="25" t="s">
        <v>207</v>
      </c>
      <c r="D181" s="25" t="s">
        <v>10</v>
      </c>
      <c r="E181" s="25" t="s">
        <v>214</v>
      </c>
      <c r="F181" s="25"/>
      <c r="G181" s="330">
        <f>G182+G184+G186+G188</f>
        <v>5555912.88</v>
      </c>
      <c r="H181" s="330">
        <f>H182+H184+H186</f>
        <v>2550000</v>
      </c>
      <c r="I181" s="331">
        <f>I182+I184+I186</f>
        <v>2550000</v>
      </c>
    </row>
    <row r="182" spans="1:9" s="15" customFormat="1" ht="18.75">
      <c r="A182" s="35" t="s">
        <v>1084</v>
      </c>
      <c r="B182" s="25" t="s">
        <v>652</v>
      </c>
      <c r="C182" s="25" t="s">
        <v>207</v>
      </c>
      <c r="D182" s="25" t="s">
        <v>10</v>
      </c>
      <c r="E182" s="25" t="s">
        <v>924</v>
      </c>
      <c r="F182" s="25"/>
      <c r="G182" s="330">
        <f>G183</f>
        <v>1412045</v>
      </c>
      <c r="H182" s="330">
        <f>H183</f>
        <v>0</v>
      </c>
      <c r="I182" s="331">
        <f>I183</f>
        <v>0</v>
      </c>
    </row>
    <row r="183" spans="1:9" s="15" customFormat="1" ht="37.5">
      <c r="A183" s="35" t="s">
        <v>48</v>
      </c>
      <c r="B183" s="25" t="s">
        <v>652</v>
      </c>
      <c r="C183" s="25" t="s">
        <v>207</v>
      </c>
      <c r="D183" s="25" t="s">
        <v>10</v>
      </c>
      <c r="E183" s="25" t="s">
        <v>924</v>
      </c>
      <c r="F183" s="25" t="s">
        <v>81</v>
      </c>
      <c r="G183" s="330">
        <v>1412045</v>
      </c>
      <c r="H183" s="330">
        <v>0</v>
      </c>
      <c r="I183" s="331">
        <v>0</v>
      </c>
    </row>
    <row r="184" spans="1:9" s="15" customFormat="1" ht="57.75" customHeight="1">
      <c r="A184" s="35" t="s">
        <v>929</v>
      </c>
      <c r="B184" s="25" t="s">
        <v>652</v>
      </c>
      <c r="C184" s="25" t="s">
        <v>207</v>
      </c>
      <c r="D184" s="25" t="s">
        <v>10</v>
      </c>
      <c r="E184" s="25" t="s">
        <v>930</v>
      </c>
      <c r="F184" s="25"/>
      <c r="G184" s="330">
        <f>G185</f>
        <v>0</v>
      </c>
      <c r="H184" s="330">
        <f>H185</f>
        <v>2550000</v>
      </c>
      <c r="I184" s="331">
        <f>I185</f>
        <v>2550000</v>
      </c>
    </row>
    <row r="185" spans="1:9" s="15" customFormat="1" ht="41.25" customHeight="1">
      <c r="A185" s="35" t="s">
        <v>178</v>
      </c>
      <c r="B185" s="25" t="s">
        <v>652</v>
      </c>
      <c r="C185" s="25" t="s">
        <v>207</v>
      </c>
      <c r="D185" s="25" t="s">
        <v>10</v>
      </c>
      <c r="E185" s="25" t="s">
        <v>930</v>
      </c>
      <c r="F185" s="25" t="s">
        <v>179</v>
      </c>
      <c r="G185" s="330">
        <v>0</v>
      </c>
      <c r="H185" s="330">
        <v>2550000</v>
      </c>
      <c r="I185" s="331">
        <v>2550000</v>
      </c>
    </row>
    <row r="186" spans="1:9" s="15" customFormat="1" ht="41.25" customHeight="1">
      <c r="A186" s="35" t="s">
        <v>450</v>
      </c>
      <c r="B186" s="25" t="s">
        <v>652</v>
      </c>
      <c r="C186" s="25" t="s">
        <v>207</v>
      </c>
      <c r="D186" s="25" t="s">
        <v>10</v>
      </c>
      <c r="E186" s="25" t="s">
        <v>925</v>
      </c>
      <c r="F186" s="25"/>
      <c r="G186" s="330">
        <f>G187</f>
        <v>894002.88</v>
      </c>
      <c r="H186" s="330">
        <f>H187</f>
        <v>0</v>
      </c>
      <c r="I186" s="331">
        <f>I187</f>
        <v>0</v>
      </c>
    </row>
    <row r="187" spans="1:9" s="15" customFormat="1" ht="41.25" customHeight="1">
      <c r="A187" s="35" t="s">
        <v>48</v>
      </c>
      <c r="B187" s="25" t="s">
        <v>652</v>
      </c>
      <c r="C187" s="25" t="s">
        <v>207</v>
      </c>
      <c r="D187" s="25" t="s">
        <v>10</v>
      </c>
      <c r="E187" s="25" t="s">
        <v>925</v>
      </c>
      <c r="F187" s="25" t="s">
        <v>81</v>
      </c>
      <c r="G187" s="330">
        <v>894002.88</v>
      </c>
      <c r="H187" s="330">
        <v>0</v>
      </c>
      <c r="I187" s="331">
        <v>0</v>
      </c>
    </row>
    <row r="188" spans="1:9" s="15" customFormat="1" ht="41.25" customHeight="1">
      <c r="A188" s="35" t="s">
        <v>940</v>
      </c>
      <c r="B188" s="25" t="s">
        <v>652</v>
      </c>
      <c r="C188" s="25" t="s">
        <v>207</v>
      </c>
      <c r="D188" s="25" t="s">
        <v>10</v>
      </c>
      <c r="E188" s="25" t="s">
        <v>941</v>
      </c>
      <c r="F188" s="25"/>
      <c r="G188" s="330">
        <f>G189+G190</f>
        <v>3249865</v>
      </c>
      <c r="H188" s="330">
        <f>H190</f>
        <v>0</v>
      </c>
      <c r="I188" s="331">
        <f>I190</f>
        <v>0</v>
      </c>
    </row>
    <row r="189" spans="1:9" s="15" customFormat="1" ht="41.25" customHeight="1">
      <c r="A189" s="35" t="s">
        <v>48</v>
      </c>
      <c r="B189" s="25" t="s">
        <v>652</v>
      </c>
      <c r="C189" s="25" t="s">
        <v>207</v>
      </c>
      <c r="D189" s="25" t="s">
        <v>10</v>
      </c>
      <c r="E189" s="25" t="s">
        <v>941</v>
      </c>
      <c r="F189" s="25" t="s">
        <v>81</v>
      </c>
      <c r="G189" s="330">
        <v>1500000</v>
      </c>
      <c r="H189" s="330">
        <v>0</v>
      </c>
      <c r="I189" s="331">
        <v>0</v>
      </c>
    </row>
    <row r="190" spans="1:9" s="15" customFormat="1" ht="41.25" customHeight="1">
      <c r="A190" s="35" t="s">
        <v>178</v>
      </c>
      <c r="B190" s="25" t="s">
        <v>652</v>
      </c>
      <c r="C190" s="25" t="s">
        <v>207</v>
      </c>
      <c r="D190" s="25" t="s">
        <v>10</v>
      </c>
      <c r="E190" s="25" t="s">
        <v>941</v>
      </c>
      <c r="F190" s="25" t="s">
        <v>179</v>
      </c>
      <c r="G190" s="330">
        <v>1749865</v>
      </c>
      <c r="H190" s="330">
        <v>0</v>
      </c>
      <c r="I190" s="331">
        <v>0</v>
      </c>
    </row>
    <row r="191" spans="1:9" s="15" customFormat="1" ht="56.25" customHeight="1">
      <c r="A191" s="35" t="s">
        <v>404</v>
      </c>
      <c r="B191" s="25" t="s">
        <v>652</v>
      </c>
      <c r="C191" s="25" t="s">
        <v>207</v>
      </c>
      <c r="D191" s="25" t="s">
        <v>10</v>
      </c>
      <c r="E191" s="25" t="s">
        <v>405</v>
      </c>
      <c r="F191" s="25"/>
      <c r="G191" s="330">
        <f aca="true" t="shared" si="22" ref="G191:I192">G192</f>
        <v>13458588</v>
      </c>
      <c r="H191" s="330">
        <f t="shared" si="22"/>
        <v>15836859.7</v>
      </c>
      <c r="I191" s="331">
        <f t="shared" si="22"/>
        <v>1000000</v>
      </c>
    </row>
    <row r="192" spans="1:9" s="15" customFormat="1" ht="93" customHeight="1">
      <c r="A192" s="44" t="s">
        <v>423</v>
      </c>
      <c r="B192" s="25" t="s">
        <v>652</v>
      </c>
      <c r="C192" s="25" t="s">
        <v>207</v>
      </c>
      <c r="D192" s="25" t="s">
        <v>10</v>
      </c>
      <c r="E192" s="25" t="s">
        <v>424</v>
      </c>
      <c r="F192" s="25"/>
      <c r="G192" s="330">
        <f t="shared" si="22"/>
        <v>13458588</v>
      </c>
      <c r="H192" s="330">
        <f t="shared" si="22"/>
        <v>15836859.7</v>
      </c>
      <c r="I192" s="331">
        <f t="shared" si="22"/>
        <v>1000000</v>
      </c>
    </row>
    <row r="193" spans="1:9" s="15" customFormat="1" ht="41.25" customHeight="1">
      <c r="A193" s="35" t="s">
        <v>452</v>
      </c>
      <c r="B193" s="25" t="s">
        <v>652</v>
      </c>
      <c r="C193" s="25" t="s">
        <v>207</v>
      </c>
      <c r="D193" s="25" t="s">
        <v>10</v>
      </c>
      <c r="E193" s="25" t="s">
        <v>426</v>
      </c>
      <c r="F193" s="25"/>
      <c r="G193" s="330">
        <f>G194+G196</f>
        <v>13458588</v>
      </c>
      <c r="H193" s="330">
        <f>H196</f>
        <v>15836859.7</v>
      </c>
      <c r="I193" s="331">
        <f>I196</f>
        <v>1000000</v>
      </c>
    </row>
    <row r="194" spans="1:9" s="15" customFormat="1" ht="41.25" customHeight="1">
      <c r="A194" s="35" t="s">
        <v>1101</v>
      </c>
      <c r="B194" s="25" t="s">
        <v>652</v>
      </c>
      <c r="C194" s="25" t="s">
        <v>207</v>
      </c>
      <c r="D194" s="25" t="s">
        <v>10</v>
      </c>
      <c r="E194" s="25" t="s">
        <v>1102</v>
      </c>
      <c r="F194" s="25"/>
      <c r="G194" s="330">
        <f>G195</f>
        <v>12720179</v>
      </c>
      <c r="H194" s="330">
        <f>H195</f>
        <v>0</v>
      </c>
      <c r="I194" s="331">
        <f>I195</f>
        <v>0</v>
      </c>
    </row>
    <row r="195" spans="1:9" s="15" customFormat="1" ht="41.25" customHeight="1">
      <c r="A195" s="35" t="s">
        <v>178</v>
      </c>
      <c r="B195" s="25" t="s">
        <v>652</v>
      </c>
      <c r="C195" s="25" t="s">
        <v>207</v>
      </c>
      <c r="D195" s="25" t="s">
        <v>10</v>
      </c>
      <c r="E195" s="25" t="s">
        <v>1102</v>
      </c>
      <c r="F195" s="25" t="s">
        <v>179</v>
      </c>
      <c r="G195" s="330">
        <v>12720179</v>
      </c>
      <c r="H195" s="330">
        <v>0</v>
      </c>
      <c r="I195" s="331">
        <v>0</v>
      </c>
    </row>
    <row r="196" spans="1:9" s="15" customFormat="1" ht="41.25" customHeight="1">
      <c r="A196" s="35" t="s">
        <v>422</v>
      </c>
      <c r="B196" s="25" t="s">
        <v>652</v>
      </c>
      <c r="C196" s="25" t="s">
        <v>207</v>
      </c>
      <c r="D196" s="25" t="s">
        <v>10</v>
      </c>
      <c r="E196" s="25" t="s">
        <v>427</v>
      </c>
      <c r="F196" s="25"/>
      <c r="G196" s="330">
        <f>G197</f>
        <v>738409</v>
      </c>
      <c r="H196" s="330">
        <f>H197</f>
        <v>15836859.7</v>
      </c>
      <c r="I196" s="331">
        <f>I197</f>
        <v>1000000</v>
      </c>
    </row>
    <row r="197" spans="1:9" s="15" customFormat="1" ht="41.25" customHeight="1">
      <c r="A197" s="35" t="s">
        <v>178</v>
      </c>
      <c r="B197" s="25" t="s">
        <v>652</v>
      </c>
      <c r="C197" s="25" t="s">
        <v>207</v>
      </c>
      <c r="D197" s="25" t="s">
        <v>10</v>
      </c>
      <c r="E197" s="25" t="s">
        <v>427</v>
      </c>
      <c r="F197" s="25" t="s">
        <v>179</v>
      </c>
      <c r="G197" s="330">
        <v>738409</v>
      </c>
      <c r="H197" s="330">
        <v>15836859.7</v>
      </c>
      <c r="I197" s="331">
        <v>1000000</v>
      </c>
    </row>
    <row r="198" spans="1:9" s="15" customFormat="1" ht="43.5" customHeight="1">
      <c r="A198" s="35" t="s">
        <v>191</v>
      </c>
      <c r="B198" s="25" t="s">
        <v>652</v>
      </c>
      <c r="C198" s="25" t="s">
        <v>207</v>
      </c>
      <c r="D198" s="25" t="s">
        <v>10</v>
      </c>
      <c r="E198" s="25" t="s">
        <v>192</v>
      </c>
      <c r="F198" s="25"/>
      <c r="G198" s="330">
        <f aca="true" t="shared" si="23" ref="G198:I199">G199</f>
        <v>16835842.74</v>
      </c>
      <c r="H198" s="330">
        <f t="shared" si="23"/>
        <v>10479949.66</v>
      </c>
      <c r="I198" s="331">
        <f t="shared" si="23"/>
        <v>4108500</v>
      </c>
    </row>
    <row r="199" spans="1:9" s="15" customFormat="1" ht="71.25" customHeight="1">
      <c r="A199" s="35" t="s">
        <v>193</v>
      </c>
      <c r="B199" s="25" t="s">
        <v>652</v>
      </c>
      <c r="C199" s="25" t="s">
        <v>207</v>
      </c>
      <c r="D199" s="25" t="s">
        <v>10</v>
      </c>
      <c r="E199" s="25" t="s">
        <v>194</v>
      </c>
      <c r="F199" s="25"/>
      <c r="G199" s="330">
        <f t="shared" si="23"/>
        <v>16835842.74</v>
      </c>
      <c r="H199" s="330">
        <f t="shared" si="23"/>
        <v>10479949.66</v>
      </c>
      <c r="I199" s="331">
        <f t="shared" si="23"/>
        <v>4108500</v>
      </c>
    </row>
    <row r="200" spans="1:9" s="15" customFormat="1" ht="44.25" customHeight="1">
      <c r="A200" s="35" t="s">
        <v>195</v>
      </c>
      <c r="B200" s="25" t="s">
        <v>652</v>
      </c>
      <c r="C200" s="25" t="s">
        <v>207</v>
      </c>
      <c r="D200" s="25" t="s">
        <v>10</v>
      </c>
      <c r="E200" s="25" t="s">
        <v>196</v>
      </c>
      <c r="F200" s="25"/>
      <c r="G200" s="330">
        <f>G201+G203+G205+G207</f>
        <v>16835842.74</v>
      </c>
      <c r="H200" s="330">
        <f>H201+H207</f>
        <v>10479949.66</v>
      </c>
      <c r="I200" s="331">
        <f>I201+I207</f>
        <v>4108500</v>
      </c>
    </row>
    <row r="201" spans="1:9" s="15" customFormat="1" ht="24" customHeight="1">
      <c r="A201" s="35" t="s">
        <v>124</v>
      </c>
      <c r="B201" s="25" t="s">
        <v>652</v>
      </c>
      <c r="C201" s="25" t="s">
        <v>207</v>
      </c>
      <c r="D201" s="25" t="s">
        <v>10</v>
      </c>
      <c r="E201" s="25" t="s">
        <v>928</v>
      </c>
      <c r="F201" s="25"/>
      <c r="G201" s="330">
        <f>G202</f>
        <v>446965.53</v>
      </c>
      <c r="H201" s="330">
        <f>H202</f>
        <v>140000</v>
      </c>
      <c r="I201" s="331">
        <f>I202</f>
        <v>140000</v>
      </c>
    </row>
    <row r="202" spans="1:9" s="15" customFormat="1" ht="42.75" customHeight="1">
      <c r="A202" s="35" t="s">
        <v>48</v>
      </c>
      <c r="B202" s="25" t="s">
        <v>652</v>
      </c>
      <c r="C202" s="25" t="s">
        <v>207</v>
      </c>
      <c r="D202" s="25" t="s">
        <v>10</v>
      </c>
      <c r="E202" s="25" t="s">
        <v>928</v>
      </c>
      <c r="F202" s="25" t="s">
        <v>81</v>
      </c>
      <c r="G202" s="330">
        <v>446965.53</v>
      </c>
      <c r="H202" s="330">
        <v>140000</v>
      </c>
      <c r="I202" s="331">
        <v>140000</v>
      </c>
    </row>
    <row r="203" spans="1:9" s="15" customFormat="1" ht="42.75" customHeight="1">
      <c r="A203" s="35" t="s">
        <v>942</v>
      </c>
      <c r="B203" s="25" t="s">
        <v>652</v>
      </c>
      <c r="C203" s="25" t="s">
        <v>207</v>
      </c>
      <c r="D203" s="25" t="s">
        <v>10</v>
      </c>
      <c r="E203" s="25" t="s">
        <v>943</v>
      </c>
      <c r="F203" s="25"/>
      <c r="G203" s="330">
        <f>G204</f>
        <v>144980</v>
      </c>
      <c r="H203" s="330">
        <f>H204</f>
        <v>0</v>
      </c>
      <c r="I203" s="331">
        <f>I204</f>
        <v>0</v>
      </c>
    </row>
    <row r="204" spans="1:9" s="15" customFormat="1" ht="42.75" customHeight="1">
      <c r="A204" s="35" t="s">
        <v>178</v>
      </c>
      <c r="B204" s="25" t="s">
        <v>652</v>
      </c>
      <c r="C204" s="25" t="s">
        <v>207</v>
      </c>
      <c r="D204" s="25" t="s">
        <v>10</v>
      </c>
      <c r="E204" s="25" t="s">
        <v>943</v>
      </c>
      <c r="F204" s="25" t="s">
        <v>179</v>
      </c>
      <c r="G204" s="330">
        <v>144980</v>
      </c>
      <c r="H204" s="330">
        <v>0</v>
      </c>
      <c r="I204" s="331">
        <v>0</v>
      </c>
    </row>
    <row r="205" spans="1:9" s="15" customFormat="1" ht="42.75" customHeight="1">
      <c r="A205" s="35" t="s">
        <v>1103</v>
      </c>
      <c r="B205" s="25" t="s">
        <v>652</v>
      </c>
      <c r="C205" s="25" t="s">
        <v>207</v>
      </c>
      <c r="D205" s="25" t="s">
        <v>10</v>
      </c>
      <c r="E205" s="27" t="s">
        <v>1104</v>
      </c>
      <c r="F205" s="25"/>
      <c r="G205" s="330">
        <f>G206</f>
        <v>14264589</v>
      </c>
      <c r="H205" s="330">
        <f>H206</f>
        <v>0</v>
      </c>
      <c r="I205" s="331">
        <f>I206</f>
        <v>0</v>
      </c>
    </row>
    <row r="206" spans="1:9" s="15" customFormat="1" ht="42.75" customHeight="1">
      <c r="A206" s="35" t="s">
        <v>178</v>
      </c>
      <c r="B206" s="25" t="s">
        <v>652</v>
      </c>
      <c r="C206" s="25" t="s">
        <v>207</v>
      </c>
      <c r="D206" s="25" t="s">
        <v>10</v>
      </c>
      <c r="E206" s="27" t="s">
        <v>1104</v>
      </c>
      <c r="F206" s="25" t="s">
        <v>179</v>
      </c>
      <c r="G206" s="330">
        <v>14264589</v>
      </c>
      <c r="H206" s="330">
        <v>0</v>
      </c>
      <c r="I206" s="331">
        <v>0</v>
      </c>
    </row>
    <row r="207" spans="1:9" s="15" customFormat="1" ht="43.5" customHeight="1">
      <c r="A207" s="35" t="s">
        <v>927</v>
      </c>
      <c r="B207" s="25" t="s">
        <v>652</v>
      </c>
      <c r="C207" s="25" t="s">
        <v>207</v>
      </c>
      <c r="D207" s="25" t="s">
        <v>10</v>
      </c>
      <c r="E207" s="27" t="s">
        <v>926</v>
      </c>
      <c r="F207" s="25"/>
      <c r="G207" s="330">
        <f>G208</f>
        <v>1979308.21</v>
      </c>
      <c r="H207" s="330">
        <f>H208</f>
        <v>10339949.66</v>
      </c>
      <c r="I207" s="331">
        <f>I208</f>
        <v>3968500</v>
      </c>
    </row>
    <row r="208" spans="1:9" s="15" customFormat="1" ht="43.5" customHeight="1">
      <c r="A208" s="35" t="s">
        <v>178</v>
      </c>
      <c r="B208" s="25" t="s">
        <v>652</v>
      </c>
      <c r="C208" s="25" t="s">
        <v>207</v>
      </c>
      <c r="D208" s="25" t="s">
        <v>10</v>
      </c>
      <c r="E208" s="27" t="s">
        <v>926</v>
      </c>
      <c r="F208" s="25" t="s">
        <v>179</v>
      </c>
      <c r="G208" s="330">
        <v>1979308.21</v>
      </c>
      <c r="H208" s="330">
        <v>10339949.66</v>
      </c>
      <c r="I208" s="331">
        <v>3968500</v>
      </c>
    </row>
    <row r="209" spans="1:9" s="16" customFormat="1" ht="18.75">
      <c r="A209" s="46" t="s">
        <v>391</v>
      </c>
      <c r="B209" s="24" t="s">
        <v>652</v>
      </c>
      <c r="C209" s="24" t="s">
        <v>216</v>
      </c>
      <c r="D209" s="24"/>
      <c r="E209" s="24"/>
      <c r="F209" s="24"/>
      <c r="G209" s="342">
        <f aca="true" t="shared" si="24" ref="G209:I214">G210</f>
        <v>2735964</v>
      </c>
      <c r="H209" s="342">
        <f t="shared" si="24"/>
        <v>2735964</v>
      </c>
      <c r="I209" s="343">
        <f t="shared" si="24"/>
        <v>2735964</v>
      </c>
    </row>
    <row r="210" spans="1:9" s="16" customFormat="1" ht="18.75">
      <c r="A210" s="32" t="s">
        <v>435</v>
      </c>
      <c r="B210" s="24" t="s">
        <v>652</v>
      </c>
      <c r="C210" s="24" t="s">
        <v>216</v>
      </c>
      <c r="D210" s="24" t="s">
        <v>216</v>
      </c>
      <c r="E210" s="24"/>
      <c r="F210" s="24"/>
      <c r="G210" s="342">
        <f t="shared" si="24"/>
        <v>2735964</v>
      </c>
      <c r="H210" s="342">
        <f t="shared" si="24"/>
        <v>2735964</v>
      </c>
      <c r="I210" s="343">
        <f t="shared" si="24"/>
        <v>2735964</v>
      </c>
    </row>
    <row r="211" spans="1:9" s="16" customFormat="1" ht="84" customHeight="1">
      <c r="A211" s="35" t="s">
        <v>256</v>
      </c>
      <c r="B211" s="25" t="s">
        <v>652</v>
      </c>
      <c r="C211" s="25" t="s">
        <v>216</v>
      </c>
      <c r="D211" s="25" t="s">
        <v>216</v>
      </c>
      <c r="E211" s="25" t="s">
        <v>257</v>
      </c>
      <c r="F211" s="25"/>
      <c r="G211" s="330">
        <f t="shared" si="24"/>
        <v>2735964</v>
      </c>
      <c r="H211" s="330">
        <f t="shared" si="24"/>
        <v>2735964</v>
      </c>
      <c r="I211" s="331">
        <f t="shared" si="24"/>
        <v>2735964</v>
      </c>
    </row>
    <row r="212" spans="1:9" s="16" customFormat="1" ht="87.75" customHeight="1">
      <c r="A212" s="35" t="s">
        <v>264</v>
      </c>
      <c r="B212" s="25" t="s">
        <v>652</v>
      </c>
      <c r="C212" s="25" t="s">
        <v>216</v>
      </c>
      <c r="D212" s="25" t="s">
        <v>216</v>
      </c>
      <c r="E212" s="25" t="s">
        <v>265</v>
      </c>
      <c r="F212" s="25"/>
      <c r="G212" s="330">
        <f t="shared" si="24"/>
        <v>2735964</v>
      </c>
      <c r="H212" s="330">
        <f t="shared" si="24"/>
        <v>2735964</v>
      </c>
      <c r="I212" s="331">
        <f t="shared" si="24"/>
        <v>2735964</v>
      </c>
    </row>
    <row r="213" spans="1:9" s="16" customFormat="1" ht="46.5" customHeight="1">
      <c r="A213" s="37" t="s">
        <v>266</v>
      </c>
      <c r="B213" s="25" t="s">
        <v>652</v>
      </c>
      <c r="C213" s="25" t="s">
        <v>216</v>
      </c>
      <c r="D213" s="25" t="s">
        <v>216</v>
      </c>
      <c r="E213" s="25" t="s">
        <v>267</v>
      </c>
      <c r="F213" s="25"/>
      <c r="G213" s="330">
        <f t="shared" si="24"/>
        <v>2735964</v>
      </c>
      <c r="H213" s="330">
        <f t="shared" si="24"/>
        <v>2735964</v>
      </c>
      <c r="I213" s="331">
        <f t="shared" si="24"/>
        <v>2735964</v>
      </c>
    </row>
    <row r="214" spans="1:9" s="16" customFormat="1" ht="18.75" customHeight="1">
      <c r="A214" s="44" t="s">
        <v>268</v>
      </c>
      <c r="B214" s="25" t="s">
        <v>652</v>
      </c>
      <c r="C214" s="25" t="s">
        <v>216</v>
      </c>
      <c r="D214" s="25" t="s">
        <v>216</v>
      </c>
      <c r="E214" s="25" t="s">
        <v>269</v>
      </c>
      <c r="F214" s="25"/>
      <c r="G214" s="330">
        <f t="shared" si="24"/>
        <v>2735964</v>
      </c>
      <c r="H214" s="330">
        <f t="shared" si="24"/>
        <v>2735964</v>
      </c>
      <c r="I214" s="331">
        <f t="shared" si="24"/>
        <v>2735964</v>
      </c>
    </row>
    <row r="215" spans="1:9" s="16" customFormat="1" ht="18.75">
      <c r="A215" s="44" t="s">
        <v>270</v>
      </c>
      <c r="B215" s="25" t="s">
        <v>652</v>
      </c>
      <c r="C215" s="25" t="s">
        <v>216</v>
      </c>
      <c r="D215" s="25" t="s">
        <v>216</v>
      </c>
      <c r="E215" s="25" t="s">
        <v>269</v>
      </c>
      <c r="F215" s="25" t="s">
        <v>271</v>
      </c>
      <c r="G215" s="330">
        <v>2735964</v>
      </c>
      <c r="H215" s="330">
        <v>2735964</v>
      </c>
      <c r="I215" s="331">
        <v>2735964</v>
      </c>
    </row>
    <row r="216" spans="1:9" s="16" customFormat="1" ht="18.75">
      <c r="A216" s="62" t="s">
        <v>440</v>
      </c>
      <c r="B216" s="24" t="s">
        <v>652</v>
      </c>
      <c r="C216" s="24" t="s">
        <v>151</v>
      </c>
      <c r="D216" s="24"/>
      <c r="E216" s="24"/>
      <c r="F216" s="24"/>
      <c r="G216" s="342">
        <f>G217</f>
        <v>337824</v>
      </c>
      <c r="H216" s="342">
        <f aca="true" t="shared" si="25" ref="H216:I220">H217</f>
        <v>168709</v>
      </c>
      <c r="I216" s="343">
        <f t="shared" si="25"/>
        <v>168709</v>
      </c>
    </row>
    <row r="217" spans="1:9" s="16" customFormat="1" ht="18.75">
      <c r="A217" s="62" t="s">
        <v>441</v>
      </c>
      <c r="B217" s="24" t="s">
        <v>652</v>
      </c>
      <c r="C217" s="24" t="s">
        <v>151</v>
      </c>
      <c r="D217" s="24" t="s">
        <v>216</v>
      </c>
      <c r="E217" s="24"/>
      <c r="F217" s="24"/>
      <c r="G217" s="342">
        <f>G218</f>
        <v>337824</v>
      </c>
      <c r="H217" s="342">
        <f t="shared" si="25"/>
        <v>168709</v>
      </c>
      <c r="I217" s="343">
        <f t="shared" si="25"/>
        <v>168709</v>
      </c>
    </row>
    <row r="218" spans="1:9" s="16" customFormat="1" ht="37.5">
      <c r="A218" s="35" t="s">
        <v>66</v>
      </c>
      <c r="B218" s="25" t="s">
        <v>652</v>
      </c>
      <c r="C218" s="25" t="s">
        <v>151</v>
      </c>
      <c r="D218" s="25" t="s">
        <v>216</v>
      </c>
      <c r="E218" s="25" t="s">
        <v>67</v>
      </c>
      <c r="F218" s="25"/>
      <c r="G218" s="330">
        <f>G219</f>
        <v>337824</v>
      </c>
      <c r="H218" s="330">
        <f t="shared" si="25"/>
        <v>168709</v>
      </c>
      <c r="I218" s="331">
        <f t="shared" si="25"/>
        <v>168709</v>
      </c>
    </row>
    <row r="219" spans="1:9" s="16" customFormat="1" ht="37.5">
      <c r="A219" s="35" t="s">
        <v>68</v>
      </c>
      <c r="B219" s="25" t="s">
        <v>652</v>
      </c>
      <c r="C219" s="25" t="s">
        <v>151</v>
      </c>
      <c r="D219" s="25" t="s">
        <v>216</v>
      </c>
      <c r="E219" s="25" t="s">
        <v>69</v>
      </c>
      <c r="F219" s="25"/>
      <c r="G219" s="330">
        <f>G220</f>
        <v>337824</v>
      </c>
      <c r="H219" s="330">
        <f t="shared" si="25"/>
        <v>168709</v>
      </c>
      <c r="I219" s="331">
        <f t="shared" si="25"/>
        <v>168709</v>
      </c>
    </row>
    <row r="220" spans="1:9" s="16" customFormat="1" ht="37.5">
      <c r="A220" s="35" t="s">
        <v>473</v>
      </c>
      <c r="B220" s="25" t="s">
        <v>652</v>
      </c>
      <c r="C220" s="25" t="s">
        <v>151</v>
      </c>
      <c r="D220" s="25" t="s">
        <v>216</v>
      </c>
      <c r="E220" s="25" t="s">
        <v>414</v>
      </c>
      <c r="F220" s="25"/>
      <c r="G220" s="330">
        <f>G221</f>
        <v>337824</v>
      </c>
      <c r="H220" s="330">
        <f t="shared" si="25"/>
        <v>168709</v>
      </c>
      <c r="I220" s="331">
        <f t="shared" si="25"/>
        <v>168709</v>
      </c>
    </row>
    <row r="221" spans="1:9" s="16" customFormat="1" ht="37.5">
      <c r="A221" s="35" t="s">
        <v>48</v>
      </c>
      <c r="B221" s="25" t="s">
        <v>652</v>
      </c>
      <c r="C221" s="25" t="s">
        <v>151</v>
      </c>
      <c r="D221" s="25" t="s">
        <v>216</v>
      </c>
      <c r="E221" s="25" t="s">
        <v>414</v>
      </c>
      <c r="F221" s="25" t="s">
        <v>81</v>
      </c>
      <c r="G221" s="330">
        <v>337824</v>
      </c>
      <c r="H221" s="330">
        <v>168709</v>
      </c>
      <c r="I221" s="331">
        <v>168709</v>
      </c>
    </row>
    <row r="222" spans="1:9" s="16" customFormat="1" ht="18.75">
      <c r="A222" s="32" t="s">
        <v>394</v>
      </c>
      <c r="B222" s="24" t="s">
        <v>652</v>
      </c>
      <c r="C222" s="24" t="s">
        <v>310</v>
      </c>
      <c r="D222" s="25"/>
      <c r="E222" s="25"/>
      <c r="F222" s="25"/>
      <c r="G222" s="342">
        <f>G223+G229</f>
        <v>3830427</v>
      </c>
      <c r="H222" s="342">
        <f>H223+H229</f>
        <v>1800000</v>
      </c>
      <c r="I222" s="343">
        <f>I223+I229</f>
        <v>1800000</v>
      </c>
    </row>
    <row r="223" spans="1:9" s="16" customFormat="1" ht="18.75">
      <c r="A223" s="32" t="s">
        <v>317</v>
      </c>
      <c r="B223" s="24" t="s">
        <v>652</v>
      </c>
      <c r="C223" s="24">
        <v>10</v>
      </c>
      <c r="D223" s="24" t="s">
        <v>19</v>
      </c>
      <c r="E223" s="25"/>
      <c r="F223" s="25"/>
      <c r="G223" s="342">
        <f aca="true" t="shared" si="26" ref="G223:I227">G224</f>
        <v>3828277</v>
      </c>
      <c r="H223" s="342">
        <f t="shared" si="26"/>
        <v>1800000</v>
      </c>
      <c r="I223" s="343">
        <f t="shared" si="26"/>
        <v>1800000</v>
      </c>
    </row>
    <row r="224" spans="1:9" s="16" customFormat="1" ht="56.25">
      <c r="A224" s="35" t="s">
        <v>404</v>
      </c>
      <c r="B224" s="25" t="s">
        <v>652</v>
      </c>
      <c r="C224" s="25" t="s">
        <v>310</v>
      </c>
      <c r="D224" s="25" t="s">
        <v>19</v>
      </c>
      <c r="E224" s="25" t="s">
        <v>405</v>
      </c>
      <c r="F224" s="25"/>
      <c r="G224" s="330">
        <f t="shared" si="26"/>
        <v>3828277</v>
      </c>
      <c r="H224" s="330">
        <f t="shared" si="26"/>
        <v>1800000</v>
      </c>
      <c r="I224" s="331">
        <f t="shared" si="26"/>
        <v>1800000</v>
      </c>
    </row>
    <row r="225" spans="1:9" s="16" customFormat="1" ht="93.75">
      <c r="A225" s="44" t="s">
        <v>438</v>
      </c>
      <c r="B225" s="25" t="s">
        <v>652</v>
      </c>
      <c r="C225" s="25" t="s">
        <v>310</v>
      </c>
      <c r="D225" s="25" t="s">
        <v>19</v>
      </c>
      <c r="E225" s="25" t="s">
        <v>424</v>
      </c>
      <c r="F225" s="25"/>
      <c r="G225" s="330">
        <f t="shared" si="26"/>
        <v>3828277</v>
      </c>
      <c r="H225" s="330">
        <f t="shared" si="26"/>
        <v>1800000</v>
      </c>
      <c r="I225" s="331">
        <f t="shared" si="26"/>
        <v>1800000</v>
      </c>
    </row>
    <row r="226" spans="1:9" s="16" customFormat="1" ht="37.5">
      <c r="A226" s="44" t="s">
        <v>439</v>
      </c>
      <c r="B226" s="25" t="s">
        <v>652</v>
      </c>
      <c r="C226" s="25" t="s">
        <v>310</v>
      </c>
      <c r="D226" s="25" t="s">
        <v>19</v>
      </c>
      <c r="E226" s="27" t="s">
        <v>443</v>
      </c>
      <c r="F226" s="25"/>
      <c r="G226" s="330">
        <f>G227</f>
        <v>3828277</v>
      </c>
      <c r="H226" s="330">
        <f t="shared" si="26"/>
        <v>1800000</v>
      </c>
      <c r="I226" s="331">
        <f t="shared" si="26"/>
        <v>1800000</v>
      </c>
    </row>
    <row r="227" spans="1:9" s="16" customFormat="1" ht="18.75">
      <c r="A227" s="44" t="s">
        <v>462</v>
      </c>
      <c r="B227" s="25" t="s">
        <v>652</v>
      </c>
      <c r="C227" s="25" t="s">
        <v>310</v>
      </c>
      <c r="D227" s="25" t="s">
        <v>19</v>
      </c>
      <c r="E227" s="27" t="s">
        <v>461</v>
      </c>
      <c r="F227" s="25"/>
      <c r="G227" s="330">
        <f t="shared" si="26"/>
        <v>3828277</v>
      </c>
      <c r="H227" s="330">
        <f t="shared" si="26"/>
        <v>1800000</v>
      </c>
      <c r="I227" s="331">
        <f t="shared" si="26"/>
        <v>1800000</v>
      </c>
    </row>
    <row r="228" spans="1:9" s="16" customFormat="1" ht="18.75">
      <c r="A228" s="44" t="s">
        <v>270</v>
      </c>
      <c r="B228" s="25" t="s">
        <v>652</v>
      </c>
      <c r="C228" s="25" t="s">
        <v>310</v>
      </c>
      <c r="D228" s="25" t="s">
        <v>19</v>
      </c>
      <c r="E228" s="27" t="s">
        <v>461</v>
      </c>
      <c r="F228" s="25" t="s">
        <v>271</v>
      </c>
      <c r="G228" s="330">
        <v>3828277</v>
      </c>
      <c r="H228" s="330">
        <v>1800000</v>
      </c>
      <c r="I228" s="331">
        <v>1800000</v>
      </c>
    </row>
    <row r="229" spans="1:9" s="16" customFormat="1" ht="18.75">
      <c r="A229" s="44" t="s">
        <v>346</v>
      </c>
      <c r="B229" s="25" t="s">
        <v>652</v>
      </c>
      <c r="C229" s="25">
        <v>10</v>
      </c>
      <c r="D229" s="25" t="s">
        <v>39</v>
      </c>
      <c r="E229" s="27"/>
      <c r="F229" s="25"/>
      <c r="G229" s="330">
        <f aca="true" t="shared" si="27" ref="G229:I232">G230</f>
        <v>2150</v>
      </c>
      <c r="H229" s="330">
        <f t="shared" si="27"/>
        <v>0</v>
      </c>
      <c r="I229" s="331">
        <f t="shared" si="27"/>
        <v>0</v>
      </c>
    </row>
    <row r="230" spans="1:9" s="16" customFormat="1" ht="37.5">
      <c r="A230" s="44" t="s">
        <v>142</v>
      </c>
      <c r="B230" s="25" t="s">
        <v>652</v>
      </c>
      <c r="C230" s="25" t="s">
        <v>310</v>
      </c>
      <c r="D230" s="25" t="s">
        <v>39</v>
      </c>
      <c r="E230" s="27" t="s">
        <v>143</v>
      </c>
      <c r="F230" s="25"/>
      <c r="G230" s="330">
        <f t="shared" si="27"/>
        <v>2150</v>
      </c>
      <c r="H230" s="330">
        <f t="shared" si="27"/>
        <v>0</v>
      </c>
      <c r="I230" s="331">
        <f t="shared" si="27"/>
        <v>0</v>
      </c>
    </row>
    <row r="231" spans="1:9" s="16" customFormat="1" ht="37.5">
      <c r="A231" s="44" t="s">
        <v>144</v>
      </c>
      <c r="B231" s="25" t="s">
        <v>652</v>
      </c>
      <c r="C231" s="25" t="s">
        <v>310</v>
      </c>
      <c r="D231" s="25" t="s">
        <v>39</v>
      </c>
      <c r="E231" s="27" t="s">
        <v>145</v>
      </c>
      <c r="F231" s="25"/>
      <c r="G231" s="330">
        <f t="shared" si="27"/>
        <v>2150</v>
      </c>
      <c r="H231" s="330">
        <f t="shared" si="27"/>
        <v>0</v>
      </c>
      <c r="I231" s="331">
        <f t="shared" si="27"/>
        <v>0</v>
      </c>
    </row>
    <row r="232" spans="1:9" s="16" customFormat="1" ht="37.5">
      <c r="A232" s="44" t="s">
        <v>146</v>
      </c>
      <c r="B232" s="25" t="s">
        <v>652</v>
      </c>
      <c r="C232" s="25" t="s">
        <v>310</v>
      </c>
      <c r="D232" s="25" t="s">
        <v>39</v>
      </c>
      <c r="E232" s="27" t="s">
        <v>147</v>
      </c>
      <c r="F232" s="25"/>
      <c r="G232" s="330">
        <f t="shared" si="27"/>
        <v>2150</v>
      </c>
      <c r="H232" s="330">
        <f t="shared" si="27"/>
        <v>0</v>
      </c>
      <c r="I232" s="331">
        <f t="shared" si="27"/>
        <v>0</v>
      </c>
    </row>
    <row r="233" spans="1:9" s="16" customFormat="1" ht="75">
      <c r="A233" s="44" t="s">
        <v>17</v>
      </c>
      <c r="B233" s="25" t="s">
        <v>652</v>
      </c>
      <c r="C233" s="25" t="s">
        <v>310</v>
      </c>
      <c r="D233" s="25" t="s">
        <v>39</v>
      </c>
      <c r="E233" s="27" t="s">
        <v>147</v>
      </c>
      <c r="F233" s="25" t="s">
        <v>25</v>
      </c>
      <c r="G233" s="330">
        <v>2150</v>
      </c>
      <c r="H233" s="330">
        <v>0</v>
      </c>
      <c r="I233" s="331">
        <v>0</v>
      </c>
    </row>
    <row r="234" spans="1:10" s="16" customFormat="1" ht="21">
      <c r="A234" s="32" t="s">
        <v>392</v>
      </c>
      <c r="B234" s="24" t="s">
        <v>654</v>
      </c>
      <c r="C234" s="24"/>
      <c r="D234" s="24"/>
      <c r="E234" s="24"/>
      <c r="F234" s="24"/>
      <c r="G234" s="342">
        <f aca="true" t="shared" si="28" ref="G234:I235">G235</f>
        <v>4142527.9699999997</v>
      </c>
      <c r="H234" s="342">
        <f t="shared" si="28"/>
        <v>2839464.0999999996</v>
      </c>
      <c r="I234" s="343">
        <f t="shared" si="28"/>
        <v>2839464.0999999996</v>
      </c>
      <c r="J234" s="280">
        <f>G240+G242+G249+G255</f>
        <v>3659845.75</v>
      </c>
    </row>
    <row r="235" spans="1:9" s="15" customFormat="1" ht="18.75">
      <c r="A235" s="41" t="s">
        <v>387</v>
      </c>
      <c r="B235" s="24" t="s">
        <v>654</v>
      </c>
      <c r="C235" s="24" t="s">
        <v>7</v>
      </c>
      <c r="D235" s="24"/>
      <c r="E235" s="24"/>
      <c r="F235" s="24"/>
      <c r="G235" s="342">
        <f t="shared" si="28"/>
        <v>4142527.9699999997</v>
      </c>
      <c r="H235" s="342">
        <f t="shared" si="28"/>
        <v>2839464.0999999996</v>
      </c>
      <c r="I235" s="343">
        <f t="shared" si="28"/>
        <v>2839464.0999999996</v>
      </c>
    </row>
    <row r="236" spans="1:9" s="19" customFormat="1" ht="56.25" customHeight="1">
      <c r="A236" s="32" t="s">
        <v>18</v>
      </c>
      <c r="B236" s="24" t="s">
        <v>654</v>
      </c>
      <c r="C236" s="24" t="s">
        <v>7</v>
      </c>
      <c r="D236" s="24" t="s">
        <v>19</v>
      </c>
      <c r="E236" s="24"/>
      <c r="F236" s="24"/>
      <c r="G236" s="342">
        <f>G237+G246</f>
        <v>4142527.9699999997</v>
      </c>
      <c r="H236" s="342">
        <f>H237+H246</f>
        <v>2839464.0999999996</v>
      </c>
      <c r="I236" s="343">
        <f>I237+I246</f>
        <v>2839464.0999999996</v>
      </c>
    </row>
    <row r="237" spans="1:9" s="19" customFormat="1" ht="37.5">
      <c r="A237" s="35" t="s">
        <v>20</v>
      </c>
      <c r="B237" s="25" t="s">
        <v>654</v>
      </c>
      <c r="C237" s="25" t="s">
        <v>7</v>
      </c>
      <c r="D237" s="25" t="s">
        <v>19</v>
      </c>
      <c r="E237" s="25" t="s">
        <v>21</v>
      </c>
      <c r="F237" s="25"/>
      <c r="G237" s="330">
        <f>G238+G241</f>
        <v>1178462.8199999998</v>
      </c>
      <c r="H237" s="330">
        <f>H238+H241</f>
        <v>695788.8</v>
      </c>
      <c r="I237" s="331">
        <f>I238+I241</f>
        <v>695788.8</v>
      </c>
    </row>
    <row r="238" spans="1:9" s="19" customFormat="1" ht="24" customHeight="1">
      <c r="A238" s="35" t="s">
        <v>22</v>
      </c>
      <c r="B238" s="25" t="s">
        <v>654</v>
      </c>
      <c r="C238" s="25" t="s">
        <v>7</v>
      </c>
      <c r="D238" s="25" t="s">
        <v>19</v>
      </c>
      <c r="E238" s="25" t="s">
        <v>23</v>
      </c>
      <c r="F238" s="25"/>
      <c r="G238" s="330">
        <f aca="true" t="shared" si="29" ref="G238:I239">G239</f>
        <v>729532.73</v>
      </c>
      <c r="H238" s="330">
        <f t="shared" si="29"/>
        <v>695788.8</v>
      </c>
      <c r="I238" s="331">
        <f t="shared" si="29"/>
        <v>695788.8</v>
      </c>
    </row>
    <row r="239" spans="1:9" s="19" customFormat="1" ht="42.75" customHeight="1">
      <c r="A239" s="35" t="s">
        <v>15</v>
      </c>
      <c r="B239" s="25" t="s">
        <v>654</v>
      </c>
      <c r="C239" s="25" t="s">
        <v>7</v>
      </c>
      <c r="D239" s="25" t="s">
        <v>19</v>
      </c>
      <c r="E239" s="25" t="s">
        <v>24</v>
      </c>
      <c r="F239" s="25"/>
      <c r="G239" s="330">
        <f t="shared" si="29"/>
        <v>729532.73</v>
      </c>
      <c r="H239" s="330">
        <f t="shared" si="29"/>
        <v>695788.8</v>
      </c>
      <c r="I239" s="331">
        <f t="shared" si="29"/>
        <v>695788.8</v>
      </c>
    </row>
    <row r="240" spans="1:9" s="19" customFormat="1" ht="78.75" customHeight="1">
      <c r="A240" s="35" t="s">
        <v>17</v>
      </c>
      <c r="B240" s="25" t="s">
        <v>654</v>
      </c>
      <c r="C240" s="25" t="s">
        <v>7</v>
      </c>
      <c r="D240" s="25" t="s">
        <v>19</v>
      </c>
      <c r="E240" s="25" t="s">
        <v>24</v>
      </c>
      <c r="F240" s="25" t="s">
        <v>25</v>
      </c>
      <c r="G240" s="330">
        <v>729532.73</v>
      </c>
      <c r="H240" s="330">
        <v>695788.8</v>
      </c>
      <c r="I240" s="331">
        <v>695788.8</v>
      </c>
    </row>
    <row r="241" spans="1:9" s="19" customFormat="1" ht="25.5" customHeight="1">
      <c r="A241" s="35" t="s">
        <v>26</v>
      </c>
      <c r="B241" s="25" t="s">
        <v>654</v>
      </c>
      <c r="C241" s="25" t="s">
        <v>7</v>
      </c>
      <c r="D241" s="25" t="s">
        <v>19</v>
      </c>
      <c r="E241" s="25" t="s">
        <v>27</v>
      </c>
      <c r="F241" s="25"/>
      <c r="G241" s="330">
        <f>G242+G244</f>
        <v>448930.08999999997</v>
      </c>
      <c r="H241" s="330">
        <f>H242</f>
        <v>0</v>
      </c>
      <c r="I241" s="331">
        <f>I242</f>
        <v>0</v>
      </c>
    </row>
    <row r="242" spans="1:9" s="19" customFormat="1" ht="45.75" customHeight="1">
      <c r="A242" s="35" t="s">
        <v>28</v>
      </c>
      <c r="B242" s="25" t="s">
        <v>654</v>
      </c>
      <c r="C242" s="25" t="s">
        <v>7</v>
      </c>
      <c r="D242" s="25" t="s">
        <v>19</v>
      </c>
      <c r="E242" s="25" t="s">
        <v>29</v>
      </c>
      <c r="F242" s="25"/>
      <c r="G242" s="330">
        <f>G243</f>
        <v>439003.16</v>
      </c>
      <c r="H242" s="330">
        <f>H243</f>
        <v>0</v>
      </c>
      <c r="I242" s="331">
        <f>I243</f>
        <v>0</v>
      </c>
    </row>
    <row r="243" spans="1:9" s="19" customFormat="1" ht="57" customHeight="1">
      <c r="A243" s="35" t="s">
        <v>17</v>
      </c>
      <c r="B243" s="25" t="s">
        <v>654</v>
      </c>
      <c r="C243" s="25" t="s">
        <v>7</v>
      </c>
      <c r="D243" s="25" t="s">
        <v>19</v>
      </c>
      <c r="E243" s="25" t="s">
        <v>29</v>
      </c>
      <c r="F243" s="25" t="s">
        <v>25</v>
      </c>
      <c r="G243" s="330">
        <v>439003.16</v>
      </c>
      <c r="H243" s="330">
        <v>0</v>
      </c>
      <c r="I243" s="331">
        <v>0</v>
      </c>
    </row>
    <row r="244" spans="1:9" s="19" customFormat="1" ht="46.5" customHeight="1">
      <c r="A244" s="35" t="s">
        <v>15</v>
      </c>
      <c r="B244" s="25" t="s">
        <v>654</v>
      </c>
      <c r="C244" s="25" t="s">
        <v>7</v>
      </c>
      <c r="D244" s="25" t="s">
        <v>19</v>
      </c>
      <c r="E244" s="25" t="s">
        <v>1064</v>
      </c>
      <c r="F244" s="25"/>
      <c r="G244" s="330">
        <f>G245</f>
        <v>9926.93</v>
      </c>
      <c r="H244" s="330"/>
      <c r="I244" s="331"/>
    </row>
    <row r="245" spans="1:9" s="19" customFormat="1" ht="90" customHeight="1">
      <c r="A245" s="35" t="s">
        <v>17</v>
      </c>
      <c r="B245" s="25" t="s">
        <v>654</v>
      </c>
      <c r="C245" s="25" t="s">
        <v>7</v>
      </c>
      <c r="D245" s="25" t="s">
        <v>19</v>
      </c>
      <c r="E245" s="25" t="s">
        <v>1064</v>
      </c>
      <c r="F245" s="25" t="s">
        <v>25</v>
      </c>
      <c r="G245" s="330">
        <v>9926.93</v>
      </c>
      <c r="H245" s="330"/>
      <c r="I245" s="331"/>
    </row>
    <row r="246" spans="1:9" s="19" customFormat="1" ht="40.5" customHeight="1">
      <c r="A246" s="35" t="s">
        <v>30</v>
      </c>
      <c r="B246" s="25" t="s">
        <v>654</v>
      </c>
      <c r="C246" s="25" t="s">
        <v>7</v>
      </c>
      <c r="D246" s="25" t="s">
        <v>19</v>
      </c>
      <c r="E246" s="25" t="s">
        <v>31</v>
      </c>
      <c r="F246" s="25"/>
      <c r="G246" s="330">
        <f>G247+G253+G250</f>
        <v>2964065.15</v>
      </c>
      <c r="H246" s="330">
        <f>H247+H253</f>
        <v>2143675.3</v>
      </c>
      <c r="I246" s="331">
        <f>I247+I253</f>
        <v>2143675.3</v>
      </c>
    </row>
    <row r="247" spans="1:9" s="19" customFormat="1" ht="25.5" customHeight="1">
      <c r="A247" s="35" t="s">
        <v>32</v>
      </c>
      <c r="B247" s="25" t="s">
        <v>654</v>
      </c>
      <c r="C247" s="25" t="s">
        <v>7</v>
      </c>
      <c r="D247" s="25" t="s">
        <v>19</v>
      </c>
      <c r="E247" s="25" t="s">
        <v>33</v>
      </c>
      <c r="F247" s="25"/>
      <c r="G247" s="330">
        <f aca="true" t="shared" si="30" ref="G247:I248">G248</f>
        <v>1713337.93</v>
      </c>
      <c r="H247" s="330">
        <f t="shared" si="30"/>
        <v>1453032</v>
      </c>
      <c r="I247" s="331">
        <f t="shared" si="30"/>
        <v>1453032</v>
      </c>
    </row>
    <row r="248" spans="1:9" s="19" customFormat="1" ht="39.75" customHeight="1">
      <c r="A248" s="35" t="s">
        <v>15</v>
      </c>
      <c r="B248" s="25" t="s">
        <v>654</v>
      </c>
      <c r="C248" s="25" t="s">
        <v>7</v>
      </c>
      <c r="D248" s="25" t="s">
        <v>19</v>
      </c>
      <c r="E248" s="25" t="s">
        <v>34</v>
      </c>
      <c r="F248" s="25"/>
      <c r="G248" s="330">
        <f t="shared" si="30"/>
        <v>1713337.93</v>
      </c>
      <c r="H248" s="330">
        <f t="shared" si="30"/>
        <v>1453032</v>
      </c>
      <c r="I248" s="331">
        <f t="shared" si="30"/>
        <v>1453032</v>
      </c>
    </row>
    <row r="249" spans="1:9" s="19" customFormat="1" ht="72" customHeight="1">
      <c r="A249" s="35" t="s">
        <v>17</v>
      </c>
      <c r="B249" s="25" t="s">
        <v>654</v>
      </c>
      <c r="C249" s="25" t="s">
        <v>7</v>
      </c>
      <c r="D249" s="25" t="s">
        <v>19</v>
      </c>
      <c r="E249" s="25" t="s">
        <v>34</v>
      </c>
      <c r="F249" s="25" t="s">
        <v>25</v>
      </c>
      <c r="G249" s="330">
        <v>1713337.93</v>
      </c>
      <c r="H249" s="330">
        <v>1453032</v>
      </c>
      <c r="I249" s="331">
        <v>1453032</v>
      </c>
    </row>
    <row r="250" spans="1:9" s="19" customFormat="1" ht="27.75" customHeight="1">
      <c r="A250" s="35" t="s">
        <v>1065</v>
      </c>
      <c r="B250" s="25" t="s">
        <v>654</v>
      </c>
      <c r="C250" s="25" t="s">
        <v>7</v>
      </c>
      <c r="D250" s="25" t="s">
        <v>19</v>
      </c>
      <c r="E250" s="25" t="s">
        <v>1066</v>
      </c>
      <c r="F250" s="25"/>
      <c r="G250" s="330">
        <f>G251</f>
        <v>436755.29</v>
      </c>
      <c r="H250" s="330"/>
      <c r="I250" s="331"/>
    </row>
    <row r="251" spans="1:9" s="19" customFormat="1" ht="45" customHeight="1">
      <c r="A251" s="35" t="s">
        <v>15</v>
      </c>
      <c r="B251" s="25" t="s">
        <v>654</v>
      </c>
      <c r="C251" s="25" t="s">
        <v>7</v>
      </c>
      <c r="D251" s="25" t="s">
        <v>19</v>
      </c>
      <c r="E251" s="25" t="s">
        <v>1067</v>
      </c>
      <c r="F251" s="25"/>
      <c r="G251" s="330">
        <f>G252</f>
        <v>436755.29</v>
      </c>
      <c r="H251" s="330"/>
      <c r="I251" s="331"/>
    </row>
    <row r="252" spans="1:9" s="19" customFormat="1" ht="72" customHeight="1">
      <c r="A252" s="35" t="s">
        <v>17</v>
      </c>
      <c r="B252" s="25" t="s">
        <v>654</v>
      </c>
      <c r="C252" s="25" t="s">
        <v>7</v>
      </c>
      <c r="D252" s="25" t="s">
        <v>19</v>
      </c>
      <c r="E252" s="25" t="s">
        <v>1067</v>
      </c>
      <c r="F252" s="25" t="s">
        <v>25</v>
      </c>
      <c r="G252" s="330">
        <v>436755.29</v>
      </c>
      <c r="H252" s="330"/>
      <c r="I252" s="331"/>
    </row>
    <row r="253" spans="1:9" s="19" customFormat="1" ht="26.25" customHeight="1">
      <c r="A253" s="35" t="s">
        <v>35</v>
      </c>
      <c r="B253" s="25" t="s">
        <v>654</v>
      </c>
      <c r="C253" s="25" t="s">
        <v>7</v>
      </c>
      <c r="D253" s="25" t="s">
        <v>19</v>
      </c>
      <c r="E253" s="25" t="s">
        <v>36</v>
      </c>
      <c r="F253" s="25"/>
      <c r="G253" s="330">
        <f aca="true" t="shared" si="31" ref="G253:I254">G254</f>
        <v>813971.93</v>
      </c>
      <c r="H253" s="330">
        <f t="shared" si="31"/>
        <v>690643.3</v>
      </c>
      <c r="I253" s="331">
        <f t="shared" si="31"/>
        <v>690643.3</v>
      </c>
    </row>
    <row r="254" spans="1:9" s="19" customFormat="1" ht="46.5" customHeight="1">
      <c r="A254" s="35" t="s">
        <v>15</v>
      </c>
      <c r="B254" s="25" t="s">
        <v>654</v>
      </c>
      <c r="C254" s="25" t="s">
        <v>7</v>
      </c>
      <c r="D254" s="25" t="s">
        <v>19</v>
      </c>
      <c r="E254" s="25" t="s">
        <v>37</v>
      </c>
      <c r="F254" s="25"/>
      <c r="G254" s="330">
        <f>G255+G256</f>
        <v>813971.93</v>
      </c>
      <c r="H254" s="330">
        <f t="shared" si="31"/>
        <v>690643.3</v>
      </c>
      <c r="I254" s="331">
        <f t="shared" si="31"/>
        <v>690643.3</v>
      </c>
    </row>
    <row r="255" spans="1:9" s="19" customFormat="1" ht="60.75" customHeight="1">
      <c r="A255" s="35" t="s">
        <v>17</v>
      </c>
      <c r="B255" s="25" t="s">
        <v>654</v>
      </c>
      <c r="C255" s="25" t="s">
        <v>7</v>
      </c>
      <c r="D255" s="25" t="s">
        <v>19</v>
      </c>
      <c r="E255" s="25" t="s">
        <v>37</v>
      </c>
      <c r="F255" s="25" t="s">
        <v>25</v>
      </c>
      <c r="G255" s="330">
        <v>777971.93</v>
      </c>
      <c r="H255" s="330">
        <v>690643.3</v>
      </c>
      <c r="I255" s="331">
        <v>690643.3</v>
      </c>
    </row>
    <row r="256" spans="1:9" s="19" customFormat="1" ht="42" customHeight="1">
      <c r="A256" s="35" t="s">
        <v>48</v>
      </c>
      <c r="B256" s="25" t="s">
        <v>654</v>
      </c>
      <c r="C256" s="25" t="s">
        <v>7</v>
      </c>
      <c r="D256" s="25" t="s">
        <v>19</v>
      </c>
      <c r="E256" s="25" t="s">
        <v>37</v>
      </c>
      <c r="F256" s="25" t="s">
        <v>81</v>
      </c>
      <c r="G256" s="330">
        <v>36000</v>
      </c>
      <c r="H256" s="330">
        <v>0</v>
      </c>
      <c r="I256" s="331">
        <v>0</v>
      </c>
    </row>
    <row r="257" spans="1:10" s="19" customFormat="1" ht="42" customHeight="1">
      <c r="A257" s="32" t="s">
        <v>393</v>
      </c>
      <c r="B257" s="24" t="s">
        <v>655</v>
      </c>
      <c r="C257" s="24"/>
      <c r="D257" s="24"/>
      <c r="E257" s="24"/>
      <c r="F257" s="24"/>
      <c r="G257" s="342">
        <f>G258+G271</f>
        <v>26283269.970000003</v>
      </c>
      <c r="H257" s="342">
        <f>H258+H271</f>
        <v>26285199.36</v>
      </c>
      <c r="I257" s="343">
        <f>I258+I271</f>
        <v>26285199.36</v>
      </c>
      <c r="J257" s="348">
        <f>G266+G270+G277</f>
        <v>312130.97</v>
      </c>
    </row>
    <row r="258" spans="1:9" s="19" customFormat="1" ht="23.25" customHeight="1">
      <c r="A258" s="32" t="s">
        <v>387</v>
      </c>
      <c r="B258" s="24" t="s">
        <v>655</v>
      </c>
      <c r="C258" s="24" t="s">
        <v>7</v>
      </c>
      <c r="D258" s="24"/>
      <c r="E258" s="24"/>
      <c r="F258" s="24"/>
      <c r="G258" s="342">
        <f aca="true" t="shared" si="32" ref="G258:I259">G259</f>
        <v>406685.3</v>
      </c>
      <c r="H258" s="342">
        <f t="shared" si="32"/>
        <v>301300</v>
      </c>
      <c r="I258" s="343">
        <f t="shared" si="32"/>
        <v>301300</v>
      </c>
    </row>
    <row r="259" spans="1:9" s="19" customFormat="1" ht="24" customHeight="1">
      <c r="A259" s="32" t="s">
        <v>90</v>
      </c>
      <c r="B259" s="24" t="s">
        <v>655</v>
      </c>
      <c r="C259" s="24" t="s">
        <v>7</v>
      </c>
      <c r="D259" s="24" t="s">
        <v>91</v>
      </c>
      <c r="E259" s="24"/>
      <c r="F259" s="24"/>
      <c r="G259" s="342">
        <f t="shared" si="32"/>
        <v>406685.3</v>
      </c>
      <c r="H259" s="342">
        <f t="shared" si="32"/>
        <v>301300</v>
      </c>
      <c r="I259" s="343">
        <f t="shared" si="32"/>
        <v>301300</v>
      </c>
    </row>
    <row r="260" spans="1:9" s="19" customFormat="1" ht="47.25" customHeight="1">
      <c r="A260" s="37" t="s">
        <v>92</v>
      </c>
      <c r="B260" s="25" t="s">
        <v>655</v>
      </c>
      <c r="C260" s="25" t="s">
        <v>7</v>
      </c>
      <c r="D260" s="25" t="s">
        <v>91</v>
      </c>
      <c r="E260" s="25" t="s">
        <v>93</v>
      </c>
      <c r="F260" s="25"/>
      <c r="G260" s="330">
        <f>G261+G267</f>
        <v>406685.3</v>
      </c>
      <c r="H260" s="330">
        <f>H261+H267</f>
        <v>301300</v>
      </c>
      <c r="I260" s="331">
        <f>I261+I267</f>
        <v>301300</v>
      </c>
    </row>
    <row r="261" spans="1:9" s="15" customFormat="1" ht="60.75" customHeight="1">
      <c r="A261" s="37" t="s">
        <v>94</v>
      </c>
      <c r="B261" s="25" t="s">
        <v>655</v>
      </c>
      <c r="C261" s="25" t="s">
        <v>7</v>
      </c>
      <c r="D261" s="25" t="s">
        <v>91</v>
      </c>
      <c r="E261" s="25" t="s">
        <v>95</v>
      </c>
      <c r="F261" s="25"/>
      <c r="G261" s="330">
        <f>G262</f>
        <v>164300</v>
      </c>
      <c r="H261" s="330">
        <f>H262</f>
        <v>164300</v>
      </c>
      <c r="I261" s="331">
        <f>I262</f>
        <v>164300</v>
      </c>
    </row>
    <row r="262" spans="1:9" s="15" customFormat="1" ht="60.75" customHeight="1">
      <c r="A262" s="37" t="s">
        <v>96</v>
      </c>
      <c r="B262" s="25" t="s">
        <v>655</v>
      </c>
      <c r="C262" s="25" t="s">
        <v>7</v>
      </c>
      <c r="D262" s="25" t="s">
        <v>91</v>
      </c>
      <c r="E262" s="25" t="s">
        <v>97</v>
      </c>
      <c r="F262" s="25"/>
      <c r="G262" s="330">
        <f>G263+G265</f>
        <v>164300</v>
      </c>
      <c r="H262" s="330">
        <f>H263+H265</f>
        <v>164300</v>
      </c>
      <c r="I262" s="331">
        <f>I263+I265</f>
        <v>164300</v>
      </c>
    </row>
    <row r="263" spans="1:9" s="15" customFormat="1" ht="45" customHeight="1">
      <c r="A263" s="37" t="s">
        <v>98</v>
      </c>
      <c r="B263" s="25" t="s">
        <v>655</v>
      </c>
      <c r="C263" s="25" t="s">
        <v>7</v>
      </c>
      <c r="D263" s="25" t="s">
        <v>91</v>
      </c>
      <c r="E263" s="25" t="s">
        <v>99</v>
      </c>
      <c r="F263" s="25"/>
      <c r="G263" s="330">
        <f>G264</f>
        <v>124300</v>
      </c>
      <c r="H263" s="330">
        <f>H264</f>
        <v>124300</v>
      </c>
      <c r="I263" s="331">
        <f>I264</f>
        <v>124300</v>
      </c>
    </row>
    <row r="264" spans="1:9" s="15" customFormat="1" ht="45.75" customHeight="1">
      <c r="A264" s="35" t="s">
        <v>100</v>
      </c>
      <c r="B264" s="25" t="s">
        <v>655</v>
      </c>
      <c r="C264" s="25" t="s">
        <v>7</v>
      </c>
      <c r="D264" s="25" t="s">
        <v>91</v>
      </c>
      <c r="E264" s="25" t="s">
        <v>99</v>
      </c>
      <c r="F264" s="25" t="s">
        <v>101</v>
      </c>
      <c r="G264" s="330">
        <v>124300</v>
      </c>
      <c r="H264" s="330">
        <v>124300</v>
      </c>
      <c r="I264" s="331">
        <v>124300</v>
      </c>
    </row>
    <row r="265" spans="1:9" s="15" customFormat="1" ht="21" customHeight="1">
      <c r="A265" s="37" t="s">
        <v>412</v>
      </c>
      <c r="B265" s="25" t="s">
        <v>655</v>
      </c>
      <c r="C265" s="25" t="s">
        <v>7</v>
      </c>
      <c r="D265" s="25" t="s">
        <v>91</v>
      </c>
      <c r="E265" s="25" t="s">
        <v>411</v>
      </c>
      <c r="F265" s="25"/>
      <c r="G265" s="330">
        <f>G266</f>
        <v>40000</v>
      </c>
      <c r="H265" s="330">
        <f>H266</f>
        <v>40000</v>
      </c>
      <c r="I265" s="331">
        <f>I266</f>
        <v>40000</v>
      </c>
    </row>
    <row r="266" spans="1:9" s="15" customFormat="1" ht="45.75" customHeight="1">
      <c r="A266" s="35" t="s">
        <v>100</v>
      </c>
      <c r="B266" s="25" t="s">
        <v>655</v>
      </c>
      <c r="C266" s="25" t="s">
        <v>7</v>
      </c>
      <c r="D266" s="25" t="s">
        <v>91</v>
      </c>
      <c r="E266" s="25" t="s">
        <v>411</v>
      </c>
      <c r="F266" s="25" t="s">
        <v>101</v>
      </c>
      <c r="G266" s="330">
        <v>40000</v>
      </c>
      <c r="H266" s="330">
        <v>40000</v>
      </c>
      <c r="I266" s="331">
        <v>40000</v>
      </c>
    </row>
    <row r="267" spans="1:9" s="15" customFormat="1" ht="55.5" customHeight="1">
      <c r="A267" s="33" t="s">
        <v>311</v>
      </c>
      <c r="B267" s="25" t="s">
        <v>655</v>
      </c>
      <c r="C267" s="25" t="s">
        <v>7</v>
      </c>
      <c r="D267" s="25" t="s">
        <v>91</v>
      </c>
      <c r="E267" s="25" t="s">
        <v>312</v>
      </c>
      <c r="F267" s="25"/>
      <c r="G267" s="330">
        <f>G268</f>
        <v>242385.3</v>
      </c>
      <c r="H267" s="330">
        <f aca="true" t="shared" si="33" ref="H267:I269">H268</f>
        <v>137000</v>
      </c>
      <c r="I267" s="331">
        <f t="shared" si="33"/>
        <v>137000</v>
      </c>
    </row>
    <row r="268" spans="1:9" s="15" customFormat="1" ht="45.75" customHeight="1">
      <c r="A268" s="35" t="s">
        <v>407</v>
      </c>
      <c r="B268" s="25" t="s">
        <v>655</v>
      </c>
      <c r="C268" s="25" t="s">
        <v>7</v>
      </c>
      <c r="D268" s="25" t="s">
        <v>91</v>
      </c>
      <c r="E268" s="25" t="s">
        <v>408</v>
      </c>
      <c r="F268" s="25"/>
      <c r="G268" s="330">
        <f>G269</f>
        <v>242385.3</v>
      </c>
      <c r="H268" s="330">
        <f t="shared" si="33"/>
        <v>137000</v>
      </c>
      <c r="I268" s="331">
        <f t="shared" si="33"/>
        <v>137000</v>
      </c>
    </row>
    <row r="269" spans="1:9" s="15" customFormat="1" ht="37.5">
      <c r="A269" s="35" t="s">
        <v>409</v>
      </c>
      <c r="B269" s="25" t="s">
        <v>655</v>
      </c>
      <c r="C269" s="25" t="s">
        <v>7</v>
      </c>
      <c r="D269" s="25" t="s">
        <v>91</v>
      </c>
      <c r="E269" s="25" t="s">
        <v>410</v>
      </c>
      <c r="F269" s="25"/>
      <c r="G269" s="330">
        <f>G270</f>
        <v>242385.3</v>
      </c>
      <c r="H269" s="330">
        <f t="shared" si="33"/>
        <v>137000</v>
      </c>
      <c r="I269" s="331">
        <f t="shared" si="33"/>
        <v>137000</v>
      </c>
    </row>
    <row r="270" spans="1:9" s="15" customFormat="1" ht="45.75" customHeight="1">
      <c r="A270" s="35" t="s">
        <v>48</v>
      </c>
      <c r="B270" s="25" t="s">
        <v>655</v>
      </c>
      <c r="C270" s="25" t="s">
        <v>7</v>
      </c>
      <c r="D270" s="25" t="s">
        <v>91</v>
      </c>
      <c r="E270" s="25" t="s">
        <v>410</v>
      </c>
      <c r="F270" s="25" t="s">
        <v>81</v>
      </c>
      <c r="G270" s="330">
        <v>242385.3</v>
      </c>
      <c r="H270" s="330">
        <v>137000</v>
      </c>
      <c r="I270" s="331">
        <v>137000</v>
      </c>
    </row>
    <row r="271" spans="1:9" s="15" customFormat="1" ht="21.75" customHeight="1">
      <c r="A271" s="32" t="s">
        <v>394</v>
      </c>
      <c r="B271" s="24" t="s">
        <v>655</v>
      </c>
      <c r="C271" s="24">
        <v>10</v>
      </c>
      <c r="D271" s="24"/>
      <c r="E271" s="24"/>
      <c r="F271" s="24"/>
      <c r="G271" s="342">
        <f>G272+G278+G296+G302</f>
        <v>25876584.67</v>
      </c>
      <c r="H271" s="342">
        <f>H272+H278+H296+H302</f>
        <v>25983899.36</v>
      </c>
      <c r="I271" s="343">
        <f>I272+I278+I296+I302</f>
        <v>25983899.36</v>
      </c>
    </row>
    <row r="272" spans="1:9" s="15" customFormat="1" ht="18.75">
      <c r="A272" s="32" t="s">
        <v>309</v>
      </c>
      <c r="B272" s="24" t="s">
        <v>655</v>
      </c>
      <c r="C272" s="24" t="s">
        <v>310</v>
      </c>
      <c r="D272" s="24" t="s">
        <v>7</v>
      </c>
      <c r="E272" s="24"/>
      <c r="F272" s="24"/>
      <c r="G272" s="342">
        <f>G273</f>
        <v>29745.67</v>
      </c>
      <c r="H272" s="342">
        <f aca="true" t="shared" si="34" ref="H272:I276">H273</f>
        <v>32742.36</v>
      </c>
      <c r="I272" s="343">
        <f t="shared" si="34"/>
        <v>32742.36</v>
      </c>
    </row>
    <row r="273" spans="1:9" s="15" customFormat="1" ht="37.5">
      <c r="A273" s="37" t="s">
        <v>92</v>
      </c>
      <c r="B273" s="25" t="s">
        <v>655</v>
      </c>
      <c r="C273" s="25" t="s">
        <v>310</v>
      </c>
      <c r="D273" s="25" t="s">
        <v>7</v>
      </c>
      <c r="E273" s="25" t="s">
        <v>93</v>
      </c>
      <c r="F273" s="24"/>
      <c r="G273" s="330">
        <f>G274</f>
        <v>29745.67</v>
      </c>
      <c r="H273" s="330">
        <f t="shared" si="34"/>
        <v>32742.36</v>
      </c>
      <c r="I273" s="331">
        <f t="shared" si="34"/>
        <v>32742.36</v>
      </c>
    </row>
    <row r="274" spans="1:9" s="15" customFormat="1" ht="65.25" customHeight="1">
      <c r="A274" s="33" t="s">
        <v>311</v>
      </c>
      <c r="B274" s="25" t="s">
        <v>655</v>
      </c>
      <c r="C274" s="25" t="s">
        <v>310</v>
      </c>
      <c r="D274" s="25" t="s">
        <v>7</v>
      </c>
      <c r="E274" s="25" t="s">
        <v>312</v>
      </c>
      <c r="F274" s="25"/>
      <c r="G274" s="330">
        <f>G275</f>
        <v>29745.67</v>
      </c>
      <c r="H274" s="330">
        <f t="shared" si="34"/>
        <v>32742.36</v>
      </c>
      <c r="I274" s="331">
        <f t="shared" si="34"/>
        <v>32742.36</v>
      </c>
    </row>
    <row r="275" spans="1:9" s="15" customFormat="1" ht="44.25" customHeight="1">
      <c r="A275" s="42" t="s">
        <v>313</v>
      </c>
      <c r="B275" s="25" t="s">
        <v>655</v>
      </c>
      <c r="C275" s="25" t="s">
        <v>310</v>
      </c>
      <c r="D275" s="25" t="s">
        <v>7</v>
      </c>
      <c r="E275" s="25" t="s">
        <v>314</v>
      </c>
      <c r="F275" s="25"/>
      <c r="G275" s="330">
        <f>G276</f>
        <v>29745.67</v>
      </c>
      <c r="H275" s="330">
        <f t="shared" si="34"/>
        <v>32742.36</v>
      </c>
      <c r="I275" s="331">
        <f t="shared" si="34"/>
        <v>32742.36</v>
      </c>
    </row>
    <row r="276" spans="1:9" s="15" customFormat="1" ht="23.25" customHeight="1">
      <c r="A276" s="33" t="s">
        <v>315</v>
      </c>
      <c r="B276" s="25" t="s">
        <v>655</v>
      </c>
      <c r="C276" s="25" t="s">
        <v>310</v>
      </c>
      <c r="D276" s="25" t="s">
        <v>7</v>
      </c>
      <c r="E276" s="25" t="s">
        <v>316</v>
      </c>
      <c r="F276" s="25"/>
      <c r="G276" s="330">
        <f>G277</f>
        <v>29745.67</v>
      </c>
      <c r="H276" s="330">
        <f t="shared" si="34"/>
        <v>32742.36</v>
      </c>
      <c r="I276" s="331">
        <f t="shared" si="34"/>
        <v>32742.36</v>
      </c>
    </row>
    <row r="277" spans="1:9" s="15" customFormat="1" ht="18.75">
      <c r="A277" s="40" t="s">
        <v>270</v>
      </c>
      <c r="B277" s="25" t="s">
        <v>655</v>
      </c>
      <c r="C277" s="25" t="s">
        <v>310</v>
      </c>
      <c r="D277" s="25" t="s">
        <v>7</v>
      </c>
      <c r="E277" s="25" t="s">
        <v>316</v>
      </c>
      <c r="F277" s="25" t="s">
        <v>271</v>
      </c>
      <c r="G277" s="330">
        <v>29745.67</v>
      </c>
      <c r="H277" s="330">
        <v>32742.36</v>
      </c>
      <c r="I277" s="331">
        <v>32742.36</v>
      </c>
    </row>
    <row r="278" spans="1:9" s="15" customFormat="1" ht="30" customHeight="1">
      <c r="A278" s="32" t="s">
        <v>317</v>
      </c>
      <c r="B278" s="24" t="s">
        <v>655</v>
      </c>
      <c r="C278" s="24">
        <v>10</v>
      </c>
      <c r="D278" s="24" t="s">
        <v>19</v>
      </c>
      <c r="E278" s="24"/>
      <c r="F278" s="24"/>
      <c r="G278" s="342">
        <f aca="true" t="shared" si="35" ref="G278:I279">G279</f>
        <v>19818321</v>
      </c>
      <c r="H278" s="342">
        <f t="shared" si="35"/>
        <v>20156717</v>
      </c>
      <c r="I278" s="343">
        <f t="shared" si="35"/>
        <v>20156717</v>
      </c>
    </row>
    <row r="279" spans="1:9" s="15" customFormat="1" ht="41.25" customHeight="1">
      <c r="A279" s="37" t="s">
        <v>92</v>
      </c>
      <c r="B279" s="25" t="s">
        <v>655</v>
      </c>
      <c r="C279" s="25">
        <v>10</v>
      </c>
      <c r="D279" s="25" t="s">
        <v>19</v>
      </c>
      <c r="E279" s="25" t="s">
        <v>93</v>
      </c>
      <c r="F279" s="25"/>
      <c r="G279" s="330">
        <f t="shared" si="35"/>
        <v>19818321</v>
      </c>
      <c r="H279" s="330">
        <f t="shared" si="35"/>
        <v>20156717</v>
      </c>
      <c r="I279" s="331">
        <f t="shared" si="35"/>
        <v>20156717</v>
      </c>
    </row>
    <row r="280" spans="1:9" s="15" customFormat="1" ht="61.5" customHeight="1">
      <c r="A280" s="33" t="s">
        <v>311</v>
      </c>
      <c r="B280" s="25" t="s">
        <v>655</v>
      </c>
      <c r="C280" s="25">
        <v>10</v>
      </c>
      <c r="D280" s="25" t="s">
        <v>19</v>
      </c>
      <c r="E280" s="25" t="s">
        <v>312</v>
      </c>
      <c r="F280" s="25"/>
      <c r="G280" s="330">
        <f>G281+G285+G289</f>
        <v>19818321</v>
      </c>
      <c r="H280" s="330">
        <f>H281+H285+H289</f>
        <v>20156717</v>
      </c>
      <c r="I280" s="331">
        <f>I281+I285+I289</f>
        <v>20156717</v>
      </c>
    </row>
    <row r="281" spans="1:9" s="18" customFormat="1" ht="46.5" customHeight="1">
      <c r="A281" s="42" t="s">
        <v>326</v>
      </c>
      <c r="B281" s="25" t="s">
        <v>655</v>
      </c>
      <c r="C281" s="25">
        <v>10</v>
      </c>
      <c r="D281" s="25" t="s">
        <v>19</v>
      </c>
      <c r="E281" s="25" t="s">
        <v>327</v>
      </c>
      <c r="F281" s="25"/>
      <c r="G281" s="330">
        <f>G282</f>
        <v>243092</v>
      </c>
      <c r="H281" s="330">
        <f>H282</f>
        <v>243092</v>
      </c>
      <c r="I281" s="331">
        <f>I282</f>
        <v>243092</v>
      </c>
    </row>
    <row r="282" spans="1:9" s="18" customFormat="1" ht="45.75" customHeight="1">
      <c r="A282" s="35" t="s">
        <v>328</v>
      </c>
      <c r="B282" s="25" t="s">
        <v>655</v>
      </c>
      <c r="C282" s="25">
        <v>10</v>
      </c>
      <c r="D282" s="25" t="s">
        <v>19</v>
      </c>
      <c r="E282" s="25" t="s">
        <v>329</v>
      </c>
      <c r="F282" s="25"/>
      <c r="G282" s="330">
        <f>G283+G284</f>
        <v>243092</v>
      </c>
      <c r="H282" s="330">
        <f>H283+H284</f>
        <v>243092</v>
      </c>
      <c r="I282" s="331">
        <f>I283+I284</f>
        <v>243092</v>
      </c>
    </row>
    <row r="283" spans="1:9" s="15" customFormat="1" ht="43.5" customHeight="1">
      <c r="A283" s="35" t="s">
        <v>48</v>
      </c>
      <c r="B283" s="25" t="s">
        <v>655</v>
      </c>
      <c r="C283" s="25">
        <v>10</v>
      </c>
      <c r="D283" s="25" t="s">
        <v>19</v>
      </c>
      <c r="E283" s="25" t="s">
        <v>329</v>
      </c>
      <c r="F283" s="25" t="s">
        <v>81</v>
      </c>
      <c r="G283" s="330">
        <v>4415</v>
      </c>
      <c r="H283" s="330">
        <v>4415</v>
      </c>
      <c r="I283" s="331">
        <v>4415</v>
      </c>
    </row>
    <row r="284" spans="1:9" s="15" customFormat="1" ht="23.25" customHeight="1">
      <c r="A284" s="40" t="s">
        <v>270</v>
      </c>
      <c r="B284" s="25" t="s">
        <v>655</v>
      </c>
      <c r="C284" s="25">
        <v>10</v>
      </c>
      <c r="D284" s="25" t="s">
        <v>19</v>
      </c>
      <c r="E284" s="25" t="s">
        <v>329</v>
      </c>
      <c r="F284" s="25" t="s">
        <v>271</v>
      </c>
      <c r="G284" s="330">
        <v>238677</v>
      </c>
      <c r="H284" s="330">
        <v>238677</v>
      </c>
      <c r="I284" s="331">
        <v>238677</v>
      </c>
    </row>
    <row r="285" spans="1:9" s="15" customFormat="1" ht="43.5" customHeight="1">
      <c r="A285" s="42" t="s">
        <v>330</v>
      </c>
      <c r="B285" s="25" t="s">
        <v>655</v>
      </c>
      <c r="C285" s="25">
        <v>10</v>
      </c>
      <c r="D285" s="25" t="s">
        <v>19</v>
      </c>
      <c r="E285" s="25" t="s">
        <v>331</v>
      </c>
      <c r="F285" s="25"/>
      <c r="G285" s="330">
        <f>G286</f>
        <v>1062323</v>
      </c>
      <c r="H285" s="330">
        <f>H286</f>
        <v>1133037</v>
      </c>
      <c r="I285" s="331">
        <f>I286</f>
        <v>1133037</v>
      </c>
    </row>
    <row r="286" spans="1:9" s="15" customFormat="1" ht="47.25" customHeight="1">
      <c r="A286" s="35" t="s">
        <v>332</v>
      </c>
      <c r="B286" s="25" t="s">
        <v>655</v>
      </c>
      <c r="C286" s="25">
        <v>10</v>
      </c>
      <c r="D286" s="25" t="s">
        <v>19</v>
      </c>
      <c r="E286" s="25" t="s">
        <v>333</v>
      </c>
      <c r="F286" s="25"/>
      <c r="G286" s="330">
        <f>G287+G288</f>
        <v>1062323</v>
      </c>
      <c r="H286" s="330">
        <f>H287+H288</f>
        <v>1133037</v>
      </c>
      <c r="I286" s="331">
        <f>I287+I288</f>
        <v>1133037</v>
      </c>
    </row>
    <row r="287" spans="1:9" s="15" customFormat="1" ht="45" customHeight="1">
      <c r="A287" s="35" t="s">
        <v>48</v>
      </c>
      <c r="B287" s="25" t="s">
        <v>655</v>
      </c>
      <c r="C287" s="25">
        <v>10</v>
      </c>
      <c r="D287" s="25" t="s">
        <v>19</v>
      </c>
      <c r="E287" s="25" t="s">
        <v>333</v>
      </c>
      <c r="F287" s="25" t="s">
        <v>81</v>
      </c>
      <c r="G287" s="330">
        <v>14060</v>
      </c>
      <c r="H287" s="330">
        <v>9000</v>
      </c>
      <c r="I287" s="331">
        <v>9000</v>
      </c>
    </row>
    <row r="288" spans="1:9" s="15" customFormat="1" ht="22.5" customHeight="1">
      <c r="A288" s="40" t="s">
        <v>270</v>
      </c>
      <c r="B288" s="25" t="s">
        <v>655</v>
      </c>
      <c r="C288" s="25">
        <v>10</v>
      </c>
      <c r="D288" s="25" t="s">
        <v>19</v>
      </c>
      <c r="E288" s="25" t="s">
        <v>333</v>
      </c>
      <c r="F288" s="25" t="s">
        <v>271</v>
      </c>
      <c r="G288" s="72">
        <v>1048263</v>
      </c>
      <c r="H288" s="72">
        <v>1124037</v>
      </c>
      <c r="I288" s="67">
        <v>1124037</v>
      </c>
    </row>
    <row r="289" spans="1:9" s="15" customFormat="1" ht="49.5" customHeight="1">
      <c r="A289" s="42" t="s">
        <v>334</v>
      </c>
      <c r="B289" s="25" t="s">
        <v>655</v>
      </c>
      <c r="C289" s="25">
        <v>10</v>
      </c>
      <c r="D289" s="25" t="s">
        <v>19</v>
      </c>
      <c r="E289" s="25" t="s">
        <v>335</v>
      </c>
      <c r="F289" s="25"/>
      <c r="G289" s="330">
        <f>G290+G293</f>
        <v>18512906</v>
      </c>
      <c r="H289" s="330">
        <f>H290+H293</f>
        <v>18780588</v>
      </c>
      <c r="I289" s="331">
        <f>I290+I293</f>
        <v>18780588</v>
      </c>
    </row>
    <row r="290" spans="1:9" s="15" customFormat="1" ht="27.75" customHeight="1">
      <c r="A290" s="35" t="s">
        <v>336</v>
      </c>
      <c r="B290" s="25" t="s">
        <v>655</v>
      </c>
      <c r="C290" s="25">
        <v>10</v>
      </c>
      <c r="D290" s="25" t="s">
        <v>19</v>
      </c>
      <c r="E290" s="25" t="s">
        <v>337</v>
      </c>
      <c r="F290" s="25"/>
      <c r="G290" s="330">
        <f>G291+G292</f>
        <v>16168988</v>
      </c>
      <c r="H290" s="330">
        <f>H291+H292</f>
        <v>16032988</v>
      </c>
      <c r="I290" s="331">
        <f>I291+I292</f>
        <v>16032988</v>
      </c>
    </row>
    <row r="291" spans="1:9" s="15" customFormat="1" ht="48" customHeight="1">
      <c r="A291" s="35" t="s">
        <v>48</v>
      </c>
      <c r="B291" s="25" t="s">
        <v>655</v>
      </c>
      <c r="C291" s="25">
        <v>10</v>
      </c>
      <c r="D291" s="25" t="s">
        <v>19</v>
      </c>
      <c r="E291" s="25" t="s">
        <v>337</v>
      </c>
      <c r="F291" s="25" t="s">
        <v>81</v>
      </c>
      <c r="G291" s="330">
        <v>271930</v>
      </c>
      <c r="H291" s="330">
        <v>270000</v>
      </c>
      <c r="I291" s="331">
        <v>270000</v>
      </c>
    </row>
    <row r="292" spans="1:9" s="18" customFormat="1" ht="25.5" customHeight="1">
      <c r="A292" s="40" t="s">
        <v>270</v>
      </c>
      <c r="B292" s="25" t="s">
        <v>655</v>
      </c>
      <c r="C292" s="25">
        <v>10</v>
      </c>
      <c r="D292" s="25" t="s">
        <v>19</v>
      </c>
      <c r="E292" s="25" t="s">
        <v>337</v>
      </c>
      <c r="F292" s="25" t="s">
        <v>271</v>
      </c>
      <c r="G292" s="330">
        <v>15897058</v>
      </c>
      <c r="H292" s="330">
        <v>15762988</v>
      </c>
      <c r="I292" s="331">
        <v>15762988</v>
      </c>
    </row>
    <row r="293" spans="1:9" s="18" customFormat="1" ht="29.25" customHeight="1">
      <c r="A293" s="33" t="s">
        <v>338</v>
      </c>
      <c r="B293" s="25" t="s">
        <v>655</v>
      </c>
      <c r="C293" s="25">
        <v>10</v>
      </c>
      <c r="D293" s="25" t="s">
        <v>19</v>
      </c>
      <c r="E293" s="25" t="s">
        <v>339</v>
      </c>
      <c r="F293" s="25"/>
      <c r="G293" s="330">
        <v>2343918</v>
      </c>
      <c r="H293" s="330">
        <f>H294+H295</f>
        <v>2747600</v>
      </c>
      <c r="I293" s="331">
        <f>I294+I295</f>
        <v>2747600</v>
      </c>
    </row>
    <row r="294" spans="1:9" s="18" customFormat="1" ht="46.5" customHeight="1">
      <c r="A294" s="35" t="s">
        <v>48</v>
      </c>
      <c r="B294" s="25" t="s">
        <v>655</v>
      </c>
      <c r="C294" s="25">
        <v>10</v>
      </c>
      <c r="D294" s="25" t="s">
        <v>19</v>
      </c>
      <c r="E294" s="25" t="s">
        <v>339</v>
      </c>
      <c r="F294" s="25" t="s">
        <v>81</v>
      </c>
      <c r="G294" s="330">
        <v>40600</v>
      </c>
      <c r="H294" s="330">
        <v>47600</v>
      </c>
      <c r="I294" s="331">
        <v>47600</v>
      </c>
    </row>
    <row r="295" spans="1:9" s="16" customFormat="1" ht="18.75">
      <c r="A295" s="40" t="s">
        <v>270</v>
      </c>
      <c r="B295" s="25" t="s">
        <v>655</v>
      </c>
      <c r="C295" s="25">
        <v>10</v>
      </c>
      <c r="D295" s="25" t="s">
        <v>19</v>
      </c>
      <c r="E295" s="25" t="s">
        <v>339</v>
      </c>
      <c r="F295" s="25" t="s">
        <v>271</v>
      </c>
      <c r="G295" s="72">
        <v>2303318</v>
      </c>
      <c r="H295" s="72">
        <v>2700000</v>
      </c>
      <c r="I295" s="67">
        <v>2700000</v>
      </c>
    </row>
    <row r="296" spans="1:9" s="16" customFormat="1" ht="18.75">
      <c r="A296" s="32" t="s">
        <v>346</v>
      </c>
      <c r="B296" s="24" t="s">
        <v>655</v>
      </c>
      <c r="C296" s="24" t="s">
        <v>310</v>
      </c>
      <c r="D296" s="24" t="s">
        <v>39</v>
      </c>
      <c r="E296" s="24"/>
      <c r="F296" s="24"/>
      <c r="G296" s="75">
        <f aca="true" t="shared" si="36" ref="G296:I300">G297</f>
        <v>2772518</v>
      </c>
      <c r="H296" s="75">
        <f t="shared" si="36"/>
        <v>2538440</v>
      </c>
      <c r="I296" s="150">
        <f t="shared" si="36"/>
        <v>2538440</v>
      </c>
    </row>
    <row r="297" spans="1:9" s="16" customFormat="1" ht="37.5">
      <c r="A297" s="37" t="s">
        <v>92</v>
      </c>
      <c r="B297" s="25" t="s">
        <v>655</v>
      </c>
      <c r="C297" s="25" t="s">
        <v>310</v>
      </c>
      <c r="D297" s="25" t="s">
        <v>39</v>
      </c>
      <c r="E297" s="25" t="s">
        <v>93</v>
      </c>
      <c r="F297" s="25"/>
      <c r="G297" s="72">
        <f t="shared" si="36"/>
        <v>2772518</v>
      </c>
      <c r="H297" s="72">
        <f t="shared" si="36"/>
        <v>2538440</v>
      </c>
      <c r="I297" s="67">
        <f t="shared" si="36"/>
        <v>2538440</v>
      </c>
    </row>
    <row r="298" spans="1:9" s="16" customFormat="1" ht="75">
      <c r="A298" s="33" t="s">
        <v>311</v>
      </c>
      <c r="B298" s="25" t="s">
        <v>655</v>
      </c>
      <c r="C298" s="25" t="s">
        <v>310</v>
      </c>
      <c r="D298" s="25" t="s">
        <v>39</v>
      </c>
      <c r="E298" s="25" t="s">
        <v>312</v>
      </c>
      <c r="F298" s="25"/>
      <c r="G298" s="72">
        <f t="shared" si="36"/>
        <v>2772518</v>
      </c>
      <c r="H298" s="72">
        <f t="shared" si="36"/>
        <v>2538440</v>
      </c>
      <c r="I298" s="67">
        <f t="shared" si="36"/>
        <v>2538440</v>
      </c>
    </row>
    <row r="299" spans="1:9" s="16" customFormat="1" ht="56.25">
      <c r="A299" s="35" t="s">
        <v>322</v>
      </c>
      <c r="B299" s="25" t="s">
        <v>655</v>
      </c>
      <c r="C299" s="25" t="s">
        <v>310</v>
      </c>
      <c r="D299" s="25" t="s">
        <v>39</v>
      </c>
      <c r="E299" s="25" t="s">
        <v>323</v>
      </c>
      <c r="F299" s="25"/>
      <c r="G299" s="72">
        <f t="shared" si="36"/>
        <v>2772518</v>
      </c>
      <c r="H299" s="72">
        <f t="shared" si="36"/>
        <v>2538440</v>
      </c>
      <c r="I299" s="67">
        <f t="shared" si="36"/>
        <v>2538440</v>
      </c>
    </row>
    <row r="300" spans="1:9" s="16" customFormat="1" ht="18.75">
      <c r="A300" s="35" t="s">
        <v>324</v>
      </c>
      <c r="B300" s="25" t="s">
        <v>655</v>
      </c>
      <c r="C300" s="25" t="s">
        <v>310</v>
      </c>
      <c r="D300" s="25" t="s">
        <v>39</v>
      </c>
      <c r="E300" s="25" t="s">
        <v>325</v>
      </c>
      <c r="F300" s="25"/>
      <c r="G300" s="72">
        <f t="shared" si="36"/>
        <v>2772518</v>
      </c>
      <c r="H300" s="72">
        <f t="shared" si="36"/>
        <v>2538440</v>
      </c>
      <c r="I300" s="67">
        <f t="shared" si="36"/>
        <v>2538440</v>
      </c>
    </row>
    <row r="301" spans="1:9" s="16" customFormat="1" ht="18.75">
      <c r="A301" s="40" t="s">
        <v>270</v>
      </c>
      <c r="B301" s="25" t="s">
        <v>655</v>
      </c>
      <c r="C301" s="25" t="s">
        <v>310</v>
      </c>
      <c r="D301" s="25" t="s">
        <v>39</v>
      </c>
      <c r="E301" s="25" t="s">
        <v>325</v>
      </c>
      <c r="F301" s="25" t="s">
        <v>271</v>
      </c>
      <c r="G301" s="72">
        <v>2772518</v>
      </c>
      <c r="H301" s="72">
        <v>2538440</v>
      </c>
      <c r="I301" s="67">
        <v>2538440</v>
      </c>
    </row>
    <row r="302" spans="1:9" s="16" customFormat="1" ht="23.25" customHeight="1">
      <c r="A302" s="32" t="s">
        <v>353</v>
      </c>
      <c r="B302" s="24" t="s">
        <v>655</v>
      </c>
      <c r="C302" s="24">
        <v>10</v>
      </c>
      <c r="D302" s="24" t="s">
        <v>73</v>
      </c>
      <c r="E302" s="24"/>
      <c r="F302" s="24"/>
      <c r="G302" s="342">
        <f>G303</f>
        <v>3256000</v>
      </c>
      <c r="H302" s="342">
        <f aca="true" t="shared" si="37" ref="H302:I305">H303</f>
        <v>3256000</v>
      </c>
      <c r="I302" s="343">
        <f t="shared" si="37"/>
        <v>3256000</v>
      </c>
    </row>
    <row r="303" spans="1:9" s="16" customFormat="1" ht="48.75" customHeight="1">
      <c r="A303" s="37" t="s">
        <v>92</v>
      </c>
      <c r="B303" s="25" t="s">
        <v>655</v>
      </c>
      <c r="C303" s="25">
        <v>10</v>
      </c>
      <c r="D303" s="25" t="s">
        <v>73</v>
      </c>
      <c r="E303" s="25" t="s">
        <v>93</v>
      </c>
      <c r="F303" s="25"/>
      <c r="G303" s="330">
        <f>G304</f>
        <v>3256000</v>
      </c>
      <c r="H303" s="330">
        <f t="shared" si="37"/>
        <v>3256000</v>
      </c>
      <c r="I303" s="331">
        <f t="shared" si="37"/>
        <v>3256000</v>
      </c>
    </row>
    <row r="304" spans="1:9" s="16" customFormat="1" ht="61.5" customHeight="1">
      <c r="A304" s="37" t="s">
        <v>94</v>
      </c>
      <c r="B304" s="25" t="s">
        <v>655</v>
      </c>
      <c r="C304" s="25">
        <v>10</v>
      </c>
      <c r="D304" s="25" t="s">
        <v>73</v>
      </c>
      <c r="E304" s="25" t="s">
        <v>95</v>
      </c>
      <c r="F304" s="25"/>
      <c r="G304" s="330">
        <f>G305</f>
        <v>3256000</v>
      </c>
      <c r="H304" s="330">
        <f t="shared" si="37"/>
        <v>3256000</v>
      </c>
      <c r="I304" s="331">
        <f t="shared" si="37"/>
        <v>3256000</v>
      </c>
    </row>
    <row r="305" spans="1:9" s="16" customFormat="1" ht="61.5" customHeight="1">
      <c r="A305" s="35" t="s">
        <v>354</v>
      </c>
      <c r="B305" s="25" t="s">
        <v>655</v>
      </c>
      <c r="C305" s="25">
        <v>10</v>
      </c>
      <c r="D305" s="25" t="s">
        <v>73</v>
      </c>
      <c r="E305" s="25" t="s">
        <v>355</v>
      </c>
      <c r="F305" s="25"/>
      <c r="G305" s="330">
        <f>G306</f>
        <v>3256000</v>
      </c>
      <c r="H305" s="330">
        <f t="shared" si="37"/>
        <v>3256000</v>
      </c>
      <c r="I305" s="331">
        <f t="shared" si="37"/>
        <v>3256000</v>
      </c>
    </row>
    <row r="306" spans="1:9" s="16" customFormat="1" ht="44.25" customHeight="1">
      <c r="A306" s="35" t="s">
        <v>356</v>
      </c>
      <c r="B306" s="25" t="s">
        <v>655</v>
      </c>
      <c r="C306" s="25">
        <v>10</v>
      </c>
      <c r="D306" s="25" t="s">
        <v>73</v>
      </c>
      <c r="E306" s="25" t="s">
        <v>357</v>
      </c>
      <c r="F306" s="25"/>
      <c r="G306" s="330">
        <f>G307+G308</f>
        <v>3256000</v>
      </c>
      <c r="H306" s="330">
        <f>H307+H308</f>
        <v>3256000</v>
      </c>
      <c r="I306" s="331">
        <f>I307+I308</f>
        <v>3256000</v>
      </c>
    </row>
    <row r="307" spans="1:9" s="16" customFormat="1" ht="57" customHeight="1">
      <c r="A307" s="35" t="s">
        <v>17</v>
      </c>
      <c r="B307" s="25" t="s">
        <v>655</v>
      </c>
      <c r="C307" s="25">
        <v>10</v>
      </c>
      <c r="D307" s="25" t="s">
        <v>73</v>
      </c>
      <c r="E307" s="25" t="s">
        <v>357</v>
      </c>
      <c r="F307" s="25" t="s">
        <v>25</v>
      </c>
      <c r="G307" s="72">
        <v>3098337.06</v>
      </c>
      <c r="H307" s="72">
        <v>3161058</v>
      </c>
      <c r="I307" s="67">
        <v>3161058</v>
      </c>
    </row>
    <row r="308" spans="1:9" s="16" customFormat="1" ht="39" customHeight="1">
      <c r="A308" s="35" t="s">
        <v>48</v>
      </c>
      <c r="B308" s="25" t="s">
        <v>655</v>
      </c>
      <c r="C308" s="25" t="s">
        <v>310</v>
      </c>
      <c r="D308" s="25" t="s">
        <v>73</v>
      </c>
      <c r="E308" s="25" t="s">
        <v>357</v>
      </c>
      <c r="F308" s="25" t="s">
        <v>81</v>
      </c>
      <c r="G308" s="72">
        <v>157662.94</v>
      </c>
      <c r="H308" s="72">
        <v>94942</v>
      </c>
      <c r="I308" s="67">
        <v>94942</v>
      </c>
    </row>
    <row r="309" spans="1:9" s="19" customFormat="1" ht="39" customHeight="1">
      <c r="A309" s="32" t="s">
        <v>657</v>
      </c>
      <c r="B309" s="24" t="s">
        <v>656</v>
      </c>
      <c r="C309" s="24"/>
      <c r="D309" s="24"/>
      <c r="E309" s="24"/>
      <c r="F309" s="24"/>
      <c r="G309" s="342">
        <f>G310+G318</f>
        <v>17422844</v>
      </c>
      <c r="H309" s="342">
        <f>H310+H318</f>
        <v>17422844</v>
      </c>
      <c r="I309" s="343">
        <f>I310+I318</f>
        <v>17422844</v>
      </c>
    </row>
    <row r="310" spans="1:9" s="16" customFormat="1" ht="18.75">
      <c r="A310" s="41" t="s">
        <v>387</v>
      </c>
      <c r="B310" s="24" t="s">
        <v>656</v>
      </c>
      <c r="C310" s="24" t="s">
        <v>7</v>
      </c>
      <c r="D310" s="24"/>
      <c r="E310" s="24"/>
      <c r="F310" s="24"/>
      <c r="G310" s="342">
        <f aca="true" t="shared" si="38" ref="G310:I314">G311</f>
        <v>1184000</v>
      </c>
      <c r="H310" s="342">
        <f t="shared" si="38"/>
        <v>1184000</v>
      </c>
      <c r="I310" s="343">
        <f t="shared" si="38"/>
        <v>1184000</v>
      </c>
    </row>
    <row r="311" spans="1:9" s="16" customFormat="1" ht="18.75">
      <c r="A311" s="32" t="s">
        <v>90</v>
      </c>
      <c r="B311" s="24" t="s">
        <v>656</v>
      </c>
      <c r="C311" s="24" t="s">
        <v>7</v>
      </c>
      <c r="D311" s="24" t="s">
        <v>91</v>
      </c>
      <c r="E311" s="24"/>
      <c r="F311" s="24"/>
      <c r="G311" s="342">
        <f t="shared" si="38"/>
        <v>1184000</v>
      </c>
      <c r="H311" s="342">
        <f t="shared" si="38"/>
        <v>1184000</v>
      </c>
      <c r="I311" s="343">
        <f t="shared" si="38"/>
        <v>1184000</v>
      </c>
    </row>
    <row r="312" spans="1:9" s="16" customFormat="1" ht="47.25" customHeight="1">
      <c r="A312" s="37" t="s">
        <v>92</v>
      </c>
      <c r="B312" s="25" t="s">
        <v>656</v>
      </c>
      <c r="C312" s="25" t="s">
        <v>7</v>
      </c>
      <c r="D312" s="25" t="s">
        <v>91</v>
      </c>
      <c r="E312" s="25" t="s">
        <v>93</v>
      </c>
      <c r="F312" s="25"/>
      <c r="G312" s="330">
        <f t="shared" si="38"/>
        <v>1184000</v>
      </c>
      <c r="H312" s="330">
        <f t="shared" si="38"/>
        <v>1184000</v>
      </c>
      <c r="I312" s="331">
        <f t="shared" si="38"/>
        <v>1184000</v>
      </c>
    </row>
    <row r="313" spans="1:9" s="16" customFormat="1" ht="59.25" customHeight="1">
      <c r="A313" s="37" t="s">
        <v>102</v>
      </c>
      <c r="B313" s="25" t="s">
        <v>656</v>
      </c>
      <c r="C313" s="25" t="s">
        <v>7</v>
      </c>
      <c r="D313" s="25" t="s">
        <v>91</v>
      </c>
      <c r="E313" s="25" t="s">
        <v>103</v>
      </c>
      <c r="F313" s="25"/>
      <c r="G313" s="330">
        <f>G314</f>
        <v>1184000</v>
      </c>
      <c r="H313" s="330">
        <f t="shared" si="38"/>
        <v>1184000</v>
      </c>
      <c r="I313" s="331">
        <f t="shared" si="38"/>
        <v>1184000</v>
      </c>
    </row>
    <row r="314" spans="1:9" s="16" customFormat="1" ht="62.25" customHeight="1">
      <c r="A314" s="38" t="s">
        <v>104</v>
      </c>
      <c r="B314" s="25" t="s">
        <v>656</v>
      </c>
      <c r="C314" s="25" t="s">
        <v>7</v>
      </c>
      <c r="D314" s="25" t="s">
        <v>91</v>
      </c>
      <c r="E314" s="25" t="s">
        <v>105</v>
      </c>
      <c r="F314" s="25"/>
      <c r="G314" s="330">
        <f t="shared" si="38"/>
        <v>1184000</v>
      </c>
      <c r="H314" s="330">
        <f t="shared" si="38"/>
        <v>1184000</v>
      </c>
      <c r="I314" s="331">
        <f t="shared" si="38"/>
        <v>1184000</v>
      </c>
    </row>
    <row r="315" spans="1:9" s="16" customFormat="1" ht="60" customHeight="1">
      <c r="A315" s="37" t="s">
        <v>106</v>
      </c>
      <c r="B315" s="25" t="s">
        <v>656</v>
      </c>
      <c r="C315" s="25" t="s">
        <v>7</v>
      </c>
      <c r="D315" s="25" t="s">
        <v>91</v>
      </c>
      <c r="E315" s="25" t="s">
        <v>107</v>
      </c>
      <c r="F315" s="25"/>
      <c r="G315" s="330">
        <f>G316+G317</f>
        <v>1184000</v>
      </c>
      <c r="H315" s="330">
        <f>H316+H317</f>
        <v>1184000</v>
      </c>
      <c r="I315" s="331">
        <f>I316+I317</f>
        <v>1184000</v>
      </c>
    </row>
    <row r="316" spans="1:9" s="16" customFormat="1" ht="75">
      <c r="A316" s="35" t="s">
        <v>17</v>
      </c>
      <c r="B316" s="25" t="s">
        <v>656</v>
      </c>
      <c r="C316" s="25" t="s">
        <v>7</v>
      </c>
      <c r="D316" s="25" t="s">
        <v>91</v>
      </c>
      <c r="E316" s="25" t="s">
        <v>107</v>
      </c>
      <c r="F316" s="25" t="s">
        <v>25</v>
      </c>
      <c r="G316" s="72">
        <v>1104102.54</v>
      </c>
      <c r="H316" s="72">
        <v>1168800</v>
      </c>
      <c r="I316" s="67">
        <v>1168800</v>
      </c>
    </row>
    <row r="317" spans="1:9" s="16" customFormat="1" ht="37.5">
      <c r="A317" s="35" t="s">
        <v>48</v>
      </c>
      <c r="B317" s="25" t="s">
        <v>656</v>
      </c>
      <c r="C317" s="25" t="s">
        <v>7</v>
      </c>
      <c r="D317" s="25" t="s">
        <v>91</v>
      </c>
      <c r="E317" s="25" t="s">
        <v>107</v>
      </c>
      <c r="F317" s="25" t="s">
        <v>81</v>
      </c>
      <c r="G317" s="72">
        <v>79897.46</v>
      </c>
      <c r="H317" s="72">
        <v>15200</v>
      </c>
      <c r="I317" s="67">
        <v>15200</v>
      </c>
    </row>
    <row r="318" spans="1:9" s="16" customFormat="1" ht="18.75">
      <c r="A318" s="41" t="s">
        <v>394</v>
      </c>
      <c r="B318" s="24" t="s">
        <v>656</v>
      </c>
      <c r="C318" s="24">
        <v>10</v>
      </c>
      <c r="D318" s="24"/>
      <c r="E318" s="24"/>
      <c r="F318" s="24"/>
      <c r="G318" s="342">
        <f aca="true" t="shared" si="39" ref="G318:I323">G319</f>
        <v>16238844</v>
      </c>
      <c r="H318" s="342">
        <f t="shared" si="39"/>
        <v>16238844</v>
      </c>
      <c r="I318" s="343">
        <f t="shared" si="39"/>
        <v>16238844</v>
      </c>
    </row>
    <row r="319" spans="1:9" s="16" customFormat="1" ht="18.75">
      <c r="A319" s="32" t="s">
        <v>346</v>
      </c>
      <c r="B319" s="24" t="s">
        <v>656</v>
      </c>
      <c r="C319" s="24">
        <v>10</v>
      </c>
      <c r="D319" s="24" t="s">
        <v>39</v>
      </c>
      <c r="E319" s="24"/>
      <c r="F319" s="24"/>
      <c r="G319" s="342">
        <f t="shared" si="39"/>
        <v>16238844</v>
      </c>
      <c r="H319" s="342">
        <f t="shared" si="39"/>
        <v>16238844</v>
      </c>
      <c r="I319" s="343">
        <f t="shared" si="39"/>
        <v>16238844</v>
      </c>
    </row>
    <row r="320" spans="1:9" s="16" customFormat="1" ht="45.75" customHeight="1">
      <c r="A320" s="37" t="s">
        <v>92</v>
      </c>
      <c r="B320" s="25" t="s">
        <v>656</v>
      </c>
      <c r="C320" s="25">
        <v>10</v>
      </c>
      <c r="D320" s="25" t="s">
        <v>39</v>
      </c>
      <c r="E320" s="25" t="s">
        <v>93</v>
      </c>
      <c r="F320" s="25"/>
      <c r="G320" s="330">
        <f t="shared" si="39"/>
        <v>16238844</v>
      </c>
      <c r="H320" s="330">
        <f t="shared" si="39"/>
        <v>16238844</v>
      </c>
      <c r="I320" s="331">
        <f t="shared" si="39"/>
        <v>16238844</v>
      </c>
    </row>
    <row r="321" spans="1:9" s="16" customFormat="1" ht="79.5" customHeight="1">
      <c r="A321" s="37" t="s">
        <v>102</v>
      </c>
      <c r="B321" s="25" t="s">
        <v>656</v>
      </c>
      <c r="C321" s="25">
        <v>10</v>
      </c>
      <c r="D321" s="25" t="s">
        <v>39</v>
      </c>
      <c r="E321" s="25" t="s">
        <v>103</v>
      </c>
      <c r="F321" s="25"/>
      <c r="G321" s="330">
        <f t="shared" si="39"/>
        <v>16238844</v>
      </c>
      <c r="H321" s="330">
        <f t="shared" si="39"/>
        <v>16238844</v>
      </c>
      <c r="I321" s="331">
        <f t="shared" si="39"/>
        <v>16238844</v>
      </c>
    </row>
    <row r="322" spans="1:9" s="16" customFormat="1" ht="79.5" customHeight="1">
      <c r="A322" s="35" t="s">
        <v>347</v>
      </c>
      <c r="B322" s="25" t="s">
        <v>656</v>
      </c>
      <c r="C322" s="25">
        <v>10</v>
      </c>
      <c r="D322" s="25" t="s">
        <v>39</v>
      </c>
      <c r="E322" s="25" t="s">
        <v>348</v>
      </c>
      <c r="F322" s="25"/>
      <c r="G322" s="330">
        <f t="shared" si="39"/>
        <v>16238844</v>
      </c>
      <c r="H322" s="330">
        <f t="shared" si="39"/>
        <v>16238844</v>
      </c>
      <c r="I322" s="331">
        <f t="shared" si="39"/>
        <v>16238844</v>
      </c>
    </row>
    <row r="323" spans="1:9" s="16" customFormat="1" ht="43.5" customHeight="1">
      <c r="A323" s="44" t="s">
        <v>349</v>
      </c>
      <c r="B323" s="25" t="s">
        <v>656</v>
      </c>
      <c r="C323" s="25">
        <v>10</v>
      </c>
      <c r="D323" s="25" t="s">
        <v>39</v>
      </c>
      <c r="E323" s="25" t="s">
        <v>350</v>
      </c>
      <c r="F323" s="25"/>
      <c r="G323" s="330">
        <f t="shared" si="39"/>
        <v>16238844</v>
      </c>
      <c r="H323" s="330">
        <f t="shared" si="39"/>
        <v>16238844</v>
      </c>
      <c r="I323" s="331">
        <f t="shared" si="39"/>
        <v>16238844</v>
      </c>
    </row>
    <row r="324" spans="1:9" s="16" customFormat="1" ht="24.75" customHeight="1">
      <c r="A324" s="40" t="s">
        <v>270</v>
      </c>
      <c r="B324" s="25" t="s">
        <v>656</v>
      </c>
      <c r="C324" s="25">
        <v>10</v>
      </c>
      <c r="D324" s="25" t="s">
        <v>39</v>
      </c>
      <c r="E324" s="25" t="s">
        <v>350</v>
      </c>
      <c r="F324" s="25" t="s">
        <v>271</v>
      </c>
      <c r="G324" s="72">
        <v>16238844</v>
      </c>
      <c r="H324" s="72">
        <v>16238844</v>
      </c>
      <c r="I324" s="67">
        <v>16238844</v>
      </c>
    </row>
    <row r="325" spans="1:10" s="16" customFormat="1" ht="46.5" customHeight="1">
      <c r="A325" s="32" t="s">
        <v>659</v>
      </c>
      <c r="B325" s="24" t="s">
        <v>658</v>
      </c>
      <c r="C325" s="24"/>
      <c r="D325" s="24"/>
      <c r="E325" s="24"/>
      <c r="F325" s="24"/>
      <c r="G325" s="342">
        <f>G326+G344+G351</f>
        <v>30061951.81</v>
      </c>
      <c r="H325" s="342">
        <f>H326+H344+H351</f>
        <v>27455406.689999998</v>
      </c>
      <c r="I325" s="343">
        <f>I326+I344+I351</f>
        <v>49542425.629999995</v>
      </c>
      <c r="J325" s="280">
        <f>G331+G343+G358</f>
        <v>6460836.34</v>
      </c>
    </row>
    <row r="326" spans="1:9" s="16" customFormat="1" ht="23.25" customHeight="1">
      <c r="A326" s="41" t="s">
        <v>387</v>
      </c>
      <c r="B326" s="24" t="s">
        <v>658</v>
      </c>
      <c r="C326" s="24" t="s">
        <v>7</v>
      </c>
      <c r="D326" s="24"/>
      <c r="E326" s="24"/>
      <c r="F326" s="24"/>
      <c r="G326" s="342">
        <f>G327+G339</f>
        <v>5444851.92</v>
      </c>
      <c r="H326" s="342">
        <f>H327+H339</f>
        <v>7307345.6899999995</v>
      </c>
      <c r="I326" s="343">
        <f>I327+I339</f>
        <v>30800042.63</v>
      </c>
    </row>
    <row r="327" spans="1:9" s="16" customFormat="1" ht="45.75" customHeight="1">
      <c r="A327" s="32" t="s">
        <v>72</v>
      </c>
      <c r="B327" s="24" t="s">
        <v>658</v>
      </c>
      <c r="C327" s="24" t="s">
        <v>7</v>
      </c>
      <c r="D327" s="24" t="s">
        <v>73</v>
      </c>
      <c r="E327" s="24"/>
      <c r="F327" s="24"/>
      <c r="G327" s="342">
        <f>G328+G334</f>
        <v>4239666</v>
      </c>
      <c r="H327" s="342">
        <f>H328+H334</f>
        <v>4246527.54</v>
      </c>
      <c r="I327" s="343">
        <f>I328+I334</f>
        <v>4246527.54</v>
      </c>
    </row>
    <row r="328" spans="1:9" s="16" customFormat="1" ht="42" customHeight="1">
      <c r="A328" s="35" t="s">
        <v>74</v>
      </c>
      <c r="B328" s="25" t="s">
        <v>658</v>
      </c>
      <c r="C328" s="25" t="s">
        <v>7</v>
      </c>
      <c r="D328" s="25" t="s">
        <v>73</v>
      </c>
      <c r="E328" s="25" t="s">
        <v>75</v>
      </c>
      <c r="F328" s="25"/>
      <c r="G328" s="330">
        <f>G329</f>
        <v>3943666</v>
      </c>
      <c r="H328" s="330">
        <f aca="true" t="shared" si="40" ref="H328:I330">H329</f>
        <v>3950527.54</v>
      </c>
      <c r="I328" s="331">
        <f t="shared" si="40"/>
        <v>3950527.54</v>
      </c>
    </row>
    <row r="329" spans="1:9" s="16" customFormat="1" ht="75">
      <c r="A329" s="35" t="s">
        <v>76</v>
      </c>
      <c r="B329" s="25" t="s">
        <v>658</v>
      </c>
      <c r="C329" s="25" t="s">
        <v>7</v>
      </c>
      <c r="D329" s="25" t="s">
        <v>73</v>
      </c>
      <c r="E329" s="25" t="s">
        <v>77</v>
      </c>
      <c r="F329" s="25"/>
      <c r="G329" s="330">
        <f>G330</f>
        <v>3943666</v>
      </c>
      <c r="H329" s="330">
        <f t="shared" si="40"/>
        <v>3950527.54</v>
      </c>
      <c r="I329" s="331">
        <f t="shared" si="40"/>
        <v>3950527.54</v>
      </c>
    </row>
    <row r="330" spans="1:9" s="16" customFormat="1" ht="37.5">
      <c r="A330" s="35" t="s">
        <v>78</v>
      </c>
      <c r="B330" s="25" t="s">
        <v>658</v>
      </c>
      <c r="C330" s="25" t="s">
        <v>7</v>
      </c>
      <c r="D330" s="25" t="s">
        <v>73</v>
      </c>
      <c r="E330" s="25" t="s">
        <v>79</v>
      </c>
      <c r="F330" s="25"/>
      <c r="G330" s="330">
        <f>G331</f>
        <v>3943666</v>
      </c>
      <c r="H330" s="330">
        <f t="shared" si="40"/>
        <v>3950527.54</v>
      </c>
      <c r="I330" s="331">
        <f t="shared" si="40"/>
        <v>3950527.54</v>
      </c>
    </row>
    <row r="331" spans="1:9" s="16" customFormat="1" ht="37.5">
      <c r="A331" s="35" t="s">
        <v>15</v>
      </c>
      <c r="B331" s="25" t="s">
        <v>658</v>
      </c>
      <c r="C331" s="25" t="s">
        <v>7</v>
      </c>
      <c r="D331" s="25" t="s">
        <v>73</v>
      </c>
      <c r="E331" s="25" t="s">
        <v>80</v>
      </c>
      <c r="F331" s="25"/>
      <c r="G331" s="330">
        <f>G332+G333</f>
        <v>3943666</v>
      </c>
      <c r="H331" s="330">
        <f>H332+H333</f>
        <v>3950527.54</v>
      </c>
      <c r="I331" s="331">
        <f>I332+I333</f>
        <v>3950527.54</v>
      </c>
    </row>
    <row r="332" spans="1:9" s="16" customFormat="1" ht="63" customHeight="1">
      <c r="A332" s="35" t="s">
        <v>17</v>
      </c>
      <c r="B332" s="25" t="s">
        <v>658</v>
      </c>
      <c r="C332" s="25" t="s">
        <v>7</v>
      </c>
      <c r="D332" s="25" t="s">
        <v>73</v>
      </c>
      <c r="E332" s="25" t="s">
        <v>80</v>
      </c>
      <c r="F332" s="25" t="s">
        <v>25</v>
      </c>
      <c r="G332" s="330">
        <v>3879983.44</v>
      </c>
      <c r="H332" s="330">
        <v>3886844.98</v>
      </c>
      <c r="I332" s="331">
        <v>3886844.98</v>
      </c>
    </row>
    <row r="333" spans="1:9" s="16" customFormat="1" ht="41.25" customHeight="1">
      <c r="A333" s="35" t="s">
        <v>48</v>
      </c>
      <c r="B333" s="25" t="s">
        <v>658</v>
      </c>
      <c r="C333" s="25" t="s">
        <v>7</v>
      </c>
      <c r="D333" s="25" t="s">
        <v>73</v>
      </c>
      <c r="E333" s="25" t="s">
        <v>80</v>
      </c>
      <c r="F333" s="25" t="s">
        <v>81</v>
      </c>
      <c r="G333" s="330">
        <v>63682.56</v>
      </c>
      <c r="H333" s="330">
        <v>63682.56</v>
      </c>
      <c r="I333" s="331">
        <v>63682.56</v>
      </c>
    </row>
    <row r="334" spans="1:9" s="16" customFormat="1" ht="37.5">
      <c r="A334" s="35" t="s">
        <v>82</v>
      </c>
      <c r="B334" s="25" t="s">
        <v>658</v>
      </c>
      <c r="C334" s="25" t="s">
        <v>7</v>
      </c>
      <c r="D334" s="25" t="s">
        <v>73</v>
      </c>
      <c r="E334" s="25" t="s">
        <v>83</v>
      </c>
      <c r="F334" s="26"/>
      <c r="G334" s="330">
        <f>G335</f>
        <v>296000</v>
      </c>
      <c r="H334" s="330">
        <f aca="true" t="shared" si="41" ref="H334:I337">H335</f>
        <v>296000</v>
      </c>
      <c r="I334" s="331">
        <f t="shared" si="41"/>
        <v>296000</v>
      </c>
    </row>
    <row r="335" spans="1:9" s="16" customFormat="1" ht="56.25">
      <c r="A335" s="35" t="s">
        <v>84</v>
      </c>
      <c r="B335" s="25" t="s">
        <v>658</v>
      </c>
      <c r="C335" s="25" t="s">
        <v>7</v>
      </c>
      <c r="D335" s="25" t="s">
        <v>73</v>
      </c>
      <c r="E335" s="25" t="s">
        <v>85</v>
      </c>
      <c r="F335" s="26"/>
      <c r="G335" s="330">
        <f>G336</f>
        <v>296000</v>
      </c>
      <c r="H335" s="330">
        <f t="shared" si="41"/>
        <v>296000</v>
      </c>
      <c r="I335" s="331">
        <f t="shared" si="41"/>
        <v>296000</v>
      </c>
    </row>
    <row r="336" spans="1:9" s="16" customFormat="1" ht="37.5">
      <c r="A336" s="37" t="s">
        <v>86</v>
      </c>
      <c r="B336" s="25" t="s">
        <v>658</v>
      </c>
      <c r="C336" s="25" t="s">
        <v>7</v>
      </c>
      <c r="D336" s="25" t="s">
        <v>73</v>
      </c>
      <c r="E336" s="25" t="s">
        <v>87</v>
      </c>
      <c r="F336" s="26"/>
      <c r="G336" s="330">
        <f>G337</f>
        <v>296000</v>
      </c>
      <c r="H336" s="330">
        <f t="shared" si="41"/>
        <v>296000</v>
      </c>
      <c r="I336" s="331">
        <f t="shared" si="41"/>
        <v>296000</v>
      </c>
    </row>
    <row r="337" spans="1:9" s="16" customFormat="1" ht="37.5">
      <c r="A337" s="35" t="s">
        <v>88</v>
      </c>
      <c r="B337" s="25" t="s">
        <v>658</v>
      </c>
      <c r="C337" s="25" t="s">
        <v>7</v>
      </c>
      <c r="D337" s="25" t="s">
        <v>73</v>
      </c>
      <c r="E337" s="25" t="s">
        <v>89</v>
      </c>
      <c r="F337" s="26"/>
      <c r="G337" s="330">
        <f>G338</f>
        <v>296000</v>
      </c>
      <c r="H337" s="330">
        <f t="shared" si="41"/>
        <v>296000</v>
      </c>
      <c r="I337" s="331">
        <f t="shared" si="41"/>
        <v>296000</v>
      </c>
    </row>
    <row r="338" spans="1:9" s="16" customFormat="1" ht="57" customHeight="1">
      <c r="A338" s="35" t="s">
        <v>17</v>
      </c>
      <c r="B338" s="25" t="s">
        <v>658</v>
      </c>
      <c r="C338" s="25" t="s">
        <v>7</v>
      </c>
      <c r="D338" s="25" t="s">
        <v>73</v>
      </c>
      <c r="E338" s="25" t="s">
        <v>89</v>
      </c>
      <c r="F338" s="26">
        <v>100</v>
      </c>
      <c r="G338" s="330">
        <v>296000</v>
      </c>
      <c r="H338" s="330">
        <v>296000</v>
      </c>
      <c r="I338" s="331">
        <v>296000</v>
      </c>
    </row>
    <row r="339" spans="1:9" s="16" customFormat="1" ht="18" customHeight="1">
      <c r="A339" s="32" t="s">
        <v>90</v>
      </c>
      <c r="B339" s="24" t="s">
        <v>658</v>
      </c>
      <c r="C339" s="24" t="s">
        <v>7</v>
      </c>
      <c r="D339" s="24" t="s">
        <v>91</v>
      </c>
      <c r="E339" s="24"/>
      <c r="F339" s="24"/>
      <c r="G339" s="342">
        <f>G340</f>
        <v>1205185.92</v>
      </c>
      <c r="H339" s="342">
        <f aca="true" t="shared" si="42" ref="H339:I342">H340</f>
        <v>3060818.15</v>
      </c>
      <c r="I339" s="343">
        <f t="shared" si="42"/>
        <v>26553515.09</v>
      </c>
    </row>
    <row r="340" spans="1:9" s="16" customFormat="1" ht="44.25" customHeight="1">
      <c r="A340" s="35" t="s">
        <v>395</v>
      </c>
      <c r="B340" s="25" t="s">
        <v>658</v>
      </c>
      <c r="C340" s="25" t="s">
        <v>7</v>
      </c>
      <c r="D340" s="25" t="s">
        <v>91</v>
      </c>
      <c r="E340" s="25" t="s">
        <v>135</v>
      </c>
      <c r="F340" s="25"/>
      <c r="G340" s="330">
        <f>G341</f>
        <v>1205185.92</v>
      </c>
      <c r="H340" s="330">
        <f t="shared" si="42"/>
        <v>3060818.15</v>
      </c>
      <c r="I340" s="331">
        <f t="shared" si="42"/>
        <v>26553515.09</v>
      </c>
    </row>
    <row r="341" spans="1:9" s="16" customFormat="1" ht="27" customHeight="1">
      <c r="A341" s="35" t="s">
        <v>136</v>
      </c>
      <c r="B341" s="25" t="s">
        <v>658</v>
      </c>
      <c r="C341" s="25" t="s">
        <v>7</v>
      </c>
      <c r="D341" s="25" t="s">
        <v>91</v>
      </c>
      <c r="E341" s="25" t="s">
        <v>137</v>
      </c>
      <c r="F341" s="25"/>
      <c r="G341" s="330">
        <f>G342</f>
        <v>1205185.92</v>
      </c>
      <c r="H341" s="330">
        <f t="shared" si="42"/>
        <v>3060818.15</v>
      </c>
      <c r="I341" s="331">
        <f t="shared" si="42"/>
        <v>26553515.09</v>
      </c>
    </row>
    <row r="342" spans="1:9" s="16" customFormat="1" ht="18.75" customHeight="1">
      <c r="A342" s="35" t="s">
        <v>124</v>
      </c>
      <c r="B342" s="25" t="s">
        <v>658</v>
      </c>
      <c r="C342" s="25" t="s">
        <v>7</v>
      </c>
      <c r="D342" s="25" t="s">
        <v>91</v>
      </c>
      <c r="E342" s="25" t="s">
        <v>138</v>
      </c>
      <c r="F342" s="25"/>
      <c r="G342" s="330">
        <f>G343</f>
        <v>1205185.92</v>
      </c>
      <c r="H342" s="330">
        <f t="shared" si="42"/>
        <v>3060818.15</v>
      </c>
      <c r="I342" s="331">
        <f t="shared" si="42"/>
        <v>26553515.09</v>
      </c>
    </row>
    <row r="343" spans="1:9" s="16" customFormat="1" ht="17.25" customHeight="1">
      <c r="A343" s="35" t="s">
        <v>63</v>
      </c>
      <c r="B343" s="25" t="s">
        <v>658</v>
      </c>
      <c r="C343" s="25" t="s">
        <v>7</v>
      </c>
      <c r="D343" s="25" t="s">
        <v>91</v>
      </c>
      <c r="E343" s="25" t="s">
        <v>138</v>
      </c>
      <c r="F343" s="25" t="s">
        <v>148</v>
      </c>
      <c r="G343" s="330">
        <v>1205185.92</v>
      </c>
      <c r="H343" s="330">
        <v>3060818.15</v>
      </c>
      <c r="I343" s="331">
        <v>26553515.09</v>
      </c>
    </row>
    <row r="344" spans="1:9" s="16" customFormat="1" ht="18.75">
      <c r="A344" s="32" t="s">
        <v>394</v>
      </c>
      <c r="B344" s="24" t="s">
        <v>658</v>
      </c>
      <c r="C344" s="24">
        <v>10</v>
      </c>
      <c r="D344" s="25"/>
      <c r="E344" s="25"/>
      <c r="F344" s="25"/>
      <c r="G344" s="330">
        <f aca="true" t="shared" si="43" ref="G344:I349">G345</f>
        <v>687.03</v>
      </c>
      <c r="H344" s="330">
        <f t="shared" si="43"/>
        <v>0</v>
      </c>
      <c r="I344" s="331">
        <f t="shared" si="43"/>
        <v>0</v>
      </c>
    </row>
    <row r="345" spans="1:9" s="16" customFormat="1" ht="18.75">
      <c r="A345" s="32" t="s">
        <v>346</v>
      </c>
      <c r="B345" s="24" t="s">
        <v>658</v>
      </c>
      <c r="C345" s="24" t="s">
        <v>310</v>
      </c>
      <c r="D345" s="24" t="s">
        <v>39</v>
      </c>
      <c r="E345" s="25"/>
      <c r="F345" s="25"/>
      <c r="G345" s="330">
        <f t="shared" si="43"/>
        <v>687.03</v>
      </c>
      <c r="H345" s="330">
        <f t="shared" si="43"/>
        <v>0</v>
      </c>
      <c r="I345" s="331">
        <f t="shared" si="43"/>
        <v>0</v>
      </c>
    </row>
    <row r="346" spans="1:9" s="16" customFormat="1" ht="37.5">
      <c r="A346" s="35" t="s">
        <v>74</v>
      </c>
      <c r="B346" s="25" t="s">
        <v>658</v>
      </c>
      <c r="C346" s="25" t="s">
        <v>310</v>
      </c>
      <c r="D346" s="25" t="s">
        <v>39</v>
      </c>
      <c r="E346" s="25" t="s">
        <v>75</v>
      </c>
      <c r="F346" s="25"/>
      <c r="G346" s="330">
        <f t="shared" si="43"/>
        <v>687.03</v>
      </c>
      <c r="H346" s="330">
        <f t="shared" si="43"/>
        <v>0</v>
      </c>
      <c r="I346" s="331">
        <f t="shared" si="43"/>
        <v>0</v>
      </c>
    </row>
    <row r="347" spans="1:9" s="16" customFormat="1" ht="75">
      <c r="A347" s="35" t="s">
        <v>76</v>
      </c>
      <c r="B347" s="25" t="s">
        <v>658</v>
      </c>
      <c r="C347" s="25" t="s">
        <v>310</v>
      </c>
      <c r="D347" s="25" t="s">
        <v>39</v>
      </c>
      <c r="E347" s="25" t="s">
        <v>77</v>
      </c>
      <c r="F347" s="25"/>
      <c r="G347" s="330">
        <f t="shared" si="43"/>
        <v>687.03</v>
      </c>
      <c r="H347" s="330">
        <f t="shared" si="43"/>
        <v>0</v>
      </c>
      <c r="I347" s="331">
        <f t="shared" si="43"/>
        <v>0</v>
      </c>
    </row>
    <row r="348" spans="1:9" s="16" customFormat="1" ht="37.5">
      <c r="A348" s="35" t="s">
        <v>78</v>
      </c>
      <c r="B348" s="25" t="s">
        <v>658</v>
      </c>
      <c r="C348" s="25" t="s">
        <v>310</v>
      </c>
      <c r="D348" s="25" t="s">
        <v>39</v>
      </c>
      <c r="E348" s="25" t="s">
        <v>79</v>
      </c>
      <c r="F348" s="25"/>
      <c r="G348" s="330">
        <f t="shared" si="43"/>
        <v>687.03</v>
      </c>
      <c r="H348" s="330">
        <f t="shared" si="43"/>
        <v>0</v>
      </c>
      <c r="I348" s="331">
        <f t="shared" si="43"/>
        <v>0</v>
      </c>
    </row>
    <row r="349" spans="1:9" s="16" customFormat="1" ht="37.5">
      <c r="A349" s="35" t="s">
        <v>15</v>
      </c>
      <c r="B349" s="25" t="s">
        <v>658</v>
      </c>
      <c r="C349" s="25" t="s">
        <v>310</v>
      </c>
      <c r="D349" s="25" t="s">
        <v>39</v>
      </c>
      <c r="E349" s="25" t="s">
        <v>80</v>
      </c>
      <c r="F349" s="25"/>
      <c r="G349" s="330">
        <f t="shared" si="43"/>
        <v>687.03</v>
      </c>
      <c r="H349" s="330">
        <f t="shared" si="43"/>
        <v>0</v>
      </c>
      <c r="I349" s="331">
        <f t="shared" si="43"/>
        <v>0</v>
      </c>
    </row>
    <row r="350" spans="1:9" s="16" customFormat="1" ht="75">
      <c r="A350" s="35" t="s">
        <v>17</v>
      </c>
      <c r="B350" s="25" t="s">
        <v>658</v>
      </c>
      <c r="C350" s="25" t="s">
        <v>310</v>
      </c>
      <c r="D350" s="25" t="s">
        <v>39</v>
      </c>
      <c r="E350" s="25" t="s">
        <v>80</v>
      </c>
      <c r="F350" s="25" t="s">
        <v>25</v>
      </c>
      <c r="G350" s="330">
        <v>687.03</v>
      </c>
      <c r="H350" s="330">
        <v>0</v>
      </c>
      <c r="I350" s="331">
        <v>0</v>
      </c>
    </row>
    <row r="351" spans="1:9" s="16" customFormat="1" ht="42" customHeight="1">
      <c r="A351" s="41" t="s">
        <v>436</v>
      </c>
      <c r="B351" s="24" t="s">
        <v>658</v>
      </c>
      <c r="C351" s="24" t="s">
        <v>375</v>
      </c>
      <c r="D351" s="24"/>
      <c r="E351" s="24"/>
      <c r="F351" s="24"/>
      <c r="G351" s="342">
        <f aca="true" t="shared" si="44" ref="G351:I356">G352</f>
        <v>24616412.86</v>
      </c>
      <c r="H351" s="342">
        <f t="shared" si="44"/>
        <v>20148061</v>
      </c>
      <c r="I351" s="343">
        <f t="shared" si="44"/>
        <v>18742383</v>
      </c>
    </row>
    <row r="352" spans="1:9" s="16" customFormat="1" ht="36.75" customHeight="1">
      <c r="A352" s="32" t="s">
        <v>376</v>
      </c>
      <c r="B352" s="24" t="s">
        <v>658</v>
      </c>
      <c r="C352" s="24" t="s">
        <v>375</v>
      </c>
      <c r="D352" s="24" t="s">
        <v>7</v>
      </c>
      <c r="E352" s="24"/>
      <c r="F352" s="24"/>
      <c r="G352" s="342">
        <f t="shared" si="44"/>
        <v>24616412.86</v>
      </c>
      <c r="H352" s="342">
        <f t="shared" si="44"/>
        <v>20148061</v>
      </c>
      <c r="I352" s="343">
        <f t="shared" si="44"/>
        <v>18742383</v>
      </c>
    </row>
    <row r="353" spans="1:9" s="16" customFormat="1" ht="38.25" customHeight="1">
      <c r="A353" s="35" t="s">
        <v>74</v>
      </c>
      <c r="B353" s="25" t="s">
        <v>658</v>
      </c>
      <c r="C353" s="25" t="s">
        <v>375</v>
      </c>
      <c r="D353" s="25" t="s">
        <v>7</v>
      </c>
      <c r="E353" s="25" t="s">
        <v>75</v>
      </c>
      <c r="F353" s="25"/>
      <c r="G353" s="330">
        <f t="shared" si="44"/>
        <v>24616412.86</v>
      </c>
      <c r="H353" s="330">
        <f t="shared" si="44"/>
        <v>20148061</v>
      </c>
      <c r="I353" s="331">
        <f t="shared" si="44"/>
        <v>18742383</v>
      </c>
    </row>
    <row r="354" spans="1:9" s="16" customFormat="1" ht="73.5" customHeight="1">
      <c r="A354" s="35" t="s">
        <v>377</v>
      </c>
      <c r="B354" s="25" t="s">
        <v>658</v>
      </c>
      <c r="C354" s="25" t="s">
        <v>375</v>
      </c>
      <c r="D354" s="25" t="s">
        <v>7</v>
      </c>
      <c r="E354" s="25" t="s">
        <v>378</v>
      </c>
      <c r="F354" s="25"/>
      <c r="G354" s="330">
        <f>G355</f>
        <v>24616412.86</v>
      </c>
      <c r="H354" s="330">
        <f t="shared" si="44"/>
        <v>20148061</v>
      </c>
      <c r="I354" s="331">
        <f t="shared" si="44"/>
        <v>18742383</v>
      </c>
    </row>
    <row r="355" spans="1:9" s="16" customFormat="1" ht="39" customHeight="1">
      <c r="A355" s="37" t="s">
        <v>379</v>
      </c>
      <c r="B355" s="25" t="s">
        <v>658</v>
      </c>
      <c r="C355" s="25" t="s">
        <v>375</v>
      </c>
      <c r="D355" s="25" t="s">
        <v>7</v>
      </c>
      <c r="E355" s="25" t="s">
        <v>380</v>
      </c>
      <c r="F355" s="25"/>
      <c r="G355" s="330">
        <f>G356+G358</f>
        <v>24616412.86</v>
      </c>
      <c r="H355" s="330">
        <f t="shared" si="44"/>
        <v>20148061</v>
      </c>
      <c r="I355" s="331">
        <f t="shared" si="44"/>
        <v>18742383</v>
      </c>
    </row>
    <row r="356" spans="1:9" s="19" customFormat="1" ht="54" customHeight="1">
      <c r="A356" s="35" t="s">
        <v>381</v>
      </c>
      <c r="B356" s="25" t="s">
        <v>658</v>
      </c>
      <c r="C356" s="25" t="s">
        <v>375</v>
      </c>
      <c r="D356" s="25" t="s">
        <v>7</v>
      </c>
      <c r="E356" s="25" t="s">
        <v>382</v>
      </c>
      <c r="F356" s="25"/>
      <c r="G356" s="330">
        <f t="shared" si="44"/>
        <v>23304428.44</v>
      </c>
      <c r="H356" s="330">
        <f t="shared" si="44"/>
        <v>20148061</v>
      </c>
      <c r="I356" s="331">
        <f t="shared" si="44"/>
        <v>18742383</v>
      </c>
    </row>
    <row r="357" spans="1:9" s="16" customFormat="1" ht="18.75">
      <c r="A357" s="35" t="s">
        <v>383</v>
      </c>
      <c r="B357" s="25" t="s">
        <v>658</v>
      </c>
      <c r="C357" s="25" t="s">
        <v>375</v>
      </c>
      <c r="D357" s="25" t="s">
        <v>7</v>
      </c>
      <c r="E357" s="25" t="s">
        <v>382</v>
      </c>
      <c r="F357" s="25" t="s">
        <v>384</v>
      </c>
      <c r="G357" s="72">
        <v>23304428.44</v>
      </c>
      <c r="H357" s="328">
        <v>20148061</v>
      </c>
      <c r="I357" s="329">
        <v>18742383</v>
      </c>
    </row>
    <row r="358" spans="1:9" s="16" customFormat="1" ht="56.25">
      <c r="A358" s="35" t="s">
        <v>453</v>
      </c>
      <c r="B358" s="66" t="s">
        <v>658</v>
      </c>
      <c r="C358" s="66" t="s">
        <v>375</v>
      </c>
      <c r="D358" s="66" t="s">
        <v>7</v>
      </c>
      <c r="E358" s="66" t="s">
        <v>454</v>
      </c>
      <c r="F358" s="66"/>
      <c r="G358" s="330">
        <f>G359</f>
        <v>1311984.42</v>
      </c>
      <c r="H358" s="330">
        <f>H359</f>
        <v>0</v>
      </c>
      <c r="I358" s="331">
        <f>I359</f>
        <v>0</v>
      </c>
    </row>
    <row r="359" spans="1:9" s="16" customFormat="1" ht="18.75">
      <c r="A359" s="35" t="s">
        <v>383</v>
      </c>
      <c r="B359" s="66" t="s">
        <v>658</v>
      </c>
      <c r="C359" s="66" t="s">
        <v>375</v>
      </c>
      <c r="D359" s="66" t="s">
        <v>7</v>
      </c>
      <c r="E359" s="66" t="s">
        <v>454</v>
      </c>
      <c r="F359" s="66" t="s">
        <v>384</v>
      </c>
      <c r="G359" s="330">
        <v>1311984.42</v>
      </c>
      <c r="H359" s="330">
        <v>0</v>
      </c>
      <c r="I359" s="331">
        <v>0</v>
      </c>
    </row>
    <row r="360" spans="1:10" s="16" customFormat="1" ht="37.5" customHeight="1">
      <c r="A360" s="32" t="s">
        <v>661</v>
      </c>
      <c r="B360" s="24" t="s">
        <v>660</v>
      </c>
      <c r="C360" s="24"/>
      <c r="D360" s="24"/>
      <c r="E360" s="24"/>
      <c r="F360" s="24"/>
      <c r="G360" s="342">
        <f>G361+G368+G487</f>
        <v>573451220.29</v>
      </c>
      <c r="H360" s="342">
        <f>H361+H368+H487</f>
        <v>426824795.31</v>
      </c>
      <c r="I360" s="343">
        <f>I361+I368+I487</f>
        <v>427704997.31</v>
      </c>
      <c r="J360" s="280" t="e">
        <f>G367+G379+G386+#REF!+G405+G416+G418+G428+G430+G445+G446+G451+G456+G468+G476+G477+G480</f>
        <v>#REF!</v>
      </c>
    </row>
    <row r="361" spans="1:9" s="16" customFormat="1" ht="19.5" customHeight="1">
      <c r="A361" s="32" t="s">
        <v>389</v>
      </c>
      <c r="B361" s="24" t="s">
        <v>660</v>
      </c>
      <c r="C361" s="24" t="s">
        <v>39</v>
      </c>
      <c r="D361" s="24"/>
      <c r="E361" s="24"/>
      <c r="F361" s="24"/>
      <c r="G361" s="342">
        <f aca="true" t="shared" si="45" ref="G361:I366">G362</f>
        <v>172565.51</v>
      </c>
      <c r="H361" s="342">
        <f t="shared" si="45"/>
        <v>175200</v>
      </c>
      <c r="I361" s="343">
        <f t="shared" si="45"/>
        <v>175200</v>
      </c>
    </row>
    <row r="362" spans="1:9" s="16" customFormat="1" ht="18.75" customHeight="1">
      <c r="A362" s="32" t="s">
        <v>164</v>
      </c>
      <c r="B362" s="24" t="s">
        <v>660</v>
      </c>
      <c r="C362" s="24" t="s">
        <v>39</v>
      </c>
      <c r="D362" s="24" t="s">
        <v>7</v>
      </c>
      <c r="E362" s="24"/>
      <c r="F362" s="24"/>
      <c r="G362" s="342">
        <f t="shared" si="45"/>
        <v>172565.51</v>
      </c>
      <c r="H362" s="342">
        <f t="shared" si="45"/>
        <v>175200</v>
      </c>
      <c r="I362" s="343">
        <f t="shared" si="45"/>
        <v>175200</v>
      </c>
    </row>
    <row r="363" spans="1:13" s="16" customFormat="1" ht="37.5" customHeight="1">
      <c r="A363" s="35" t="s">
        <v>82</v>
      </c>
      <c r="B363" s="25" t="s">
        <v>660</v>
      </c>
      <c r="C363" s="25" t="s">
        <v>39</v>
      </c>
      <c r="D363" s="25" t="s">
        <v>7</v>
      </c>
      <c r="E363" s="25" t="s">
        <v>83</v>
      </c>
      <c r="F363" s="25"/>
      <c r="G363" s="330">
        <f t="shared" si="45"/>
        <v>172565.51</v>
      </c>
      <c r="H363" s="330">
        <f t="shared" si="45"/>
        <v>175200</v>
      </c>
      <c r="I363" s="331">
        <f t="shared" si="45"/>
        <v>175200</v>
      </c>
      <c r="J363" s="74"/>
      <c r="K363" s="74"/>
      <c r="L363" s="74"/>
      <c r="M363" s="74"/>
    </row>
    <row r="364" spans="1:13" s="16" customFormat="1" ht="60" customHeight="1">
      <c r="A364" s="35" t="s">
        <v>165</v>
      </c>
      <c r="B364" s="25" t="s">
        <v>660</v>
      </c>
      <c r="C364" s="25" t="s">
        <v>39</v>
      </c>
      <c r="D364" s="25" t="s">
        <v>7</v>
      </c>
      <c r="E364" s="25" t="s">
        <v>166</v>
      </c>
      <c r="F364" s="25"/>
      <c r="G364" s="330">
        <f t="shared" si="45"/>
        <v>172565.51</v>
      </c>
      <c r="H364" s="330">
        <f t="shared" si="45"/>
        <v>175200</v>
      </c>
      <c r="I364" s="331">
        <f t="shared" si="45"/>
        <v>175200</v>
      </c>
      <c r="J364" s="74"/>
      <c r="K364" s="74"/>
      <c r="L364" s="74"/>
      <c r="M364" s="74"/>
    </row>
    <row r="365" spans="1:13" s="16" customFormat="1" ht="37.5" customHeight="1">
      <c r="A365" s="35" t="s">
        <v>167</v>
      </c>
      <c r="B365" s="25" t="s">
        <v>660</v>
      </c>
      <c r="C365" s="25" t="s">
        <v>39</v>
      </c>
      <c r="D365" s="25" t="s">
        <v>7</v>
      </c>
      <c r="E365" s="25" t="s">
        <v>168</v>
      </c>
      <c r="F365" s="25"/>
      <c r="G365" s="330">
        <f t="shared" si="45"/>
        <v>172565.51</v>
      </c>
      <c r="H365" s="330">
        <f t="shared" si="45"/>
        <v>175200</v>
      </c>
      <c r="I365" s="331">
        <f t="shared" si="45"/>
        <v>175200</v>
      </c>
      <c r="J365" s="74"/>
      <c r="K365" s="74"/>
      <c r="L365" s="74"/>
      <c r="M365" s="74"/>
    </row>
    <row r="366" spans="1:9" s="19" customFormat="1" ht="21" customHeight="1">
      <c r="A366" s="35" t="s">
        <v>169</v>
      </c>
      <c r="B366" s="25" t="s">
        <v>660</v>
      </c>
      <c r="C366" s="25" t="s">
        <v>39</v>
      </c>
      <c r="D366" s="25" t="s">
        <v>7</v>
      </c>
      <c r="E366" s="25" t="s">
        <v>170</v>
      </c>
      <c r="F366" s="25"/>
      <c r="G366" s="330">
        <f t="shared" si="45"/>
        <v>172565.51</v>
      </c>
      <c r="H366" s="330">
        <f t="shared" si="45"/>
        <v>175200</v>
      </c>
      <c r="I366" s="331">
        <f t="shared" si="45"/>
        <v>175200</v>
      </c>
    </row>
    <row r="367" spans="1:11" s="19" customFormat="1" ht="38.25" customHeight="1">
      <c r="A367" s="35" t="s">
        <v>100</v>
      </c>
      <c r="B367" s="25" t="s">
        <v>660</v>
      </c>
      <c r="C367" s="25" t="s">
        <v>39</v>
      </c>
      <c r="D367" s="25" t="s">
        <v>7</v>
      </c>
      <c r="E367" s="25" t="s">
        <v>170</v>
      </c>
      <c r="F367" s="25" t="s">
        <v>101</v>
      </c>
      <c r="G367" s="330">
        <v>172565.51</v>
      </c>
      <c r="H367" s="330">
        <v>175200</v>
      </c>
      <c r="I367" s="331">
        <v>175200</v>
      </c>
      <c r="J367" s="151">
        <f>H367+H374+H377+H379+H382+H384+H386+H400+H403+H405+H412+H414+H416+H418+H420+H422+H426+H428+H430+H433+H446+H451+H456+H466+H468+H493+H514+H517+H519+H537+H540+H542+H544+H548+H576+H603</f>
        <v>455025976.00999993</v>
      </c>
      <c r="K367" s="151">
        <f>I367+I374+I377+I379+I382+I384+I386+I400+I403+I405+I412+I414+I416+I418+I420+I422+I426+I428+I430+I433+I446+I451+I456+I466+I468+I493+I514+I517+I519+I537+I540+I542+I544+I548+I576+I603</f>
        <v>454906178.00999993</v>
      </c>
    </row>
    <row r="368" spans="1:11" s="16" customFormat="1" ht="18.75">
      <c r="A368" s="32" t="s">
        <v>396</v>
      </c>
      <c r="B368" s="24" t="s">
        <v>660</v>
      </c>
      <c r="C368" s="24" t="s">
        <v>216</v>
      </c>
      <c r="D368" s="24"/>
      <c r="E368" s="24"/>
      <c r="F368" s="24"/>
      <c r="G368" s="342">
        <f>G369+G395+G457+G469</f>
        <v>549554599.78</v>
      </c>
      <c r="H368" s="342">
        <f>H369+H395+H457+H469</f>
        <v>404316422.31</v>
      </c>
      <c r="I368" s="343">
        <f>I369+I395+I457+I469</f>
        <v>405196624.31</v>
      </c>
      <c r="J368" s="74">
        <f>H367+H379+H386+H405+H416+H418+H428+H430+H446+H451+H456+H468+H514+H519+H540+H542+H548+H603</f>
        <v>119886275.01</v>
      </c>
      <c r="K368" s="74">
        <f>I367+I379+I386+I405+I416+I418+I428+I430+I446+I451+I456+I468+I514+I519+I540+I542+I548+I603</f>
        <v>119766477.01</v>
      </c>
    </row>
    <row r="369" spans="1:11" s="16" customFormat="1" ht="20.25" customHeight="1">
      <c r="A369" s="32" t="s">
        <v>217</v>
      </c>
      <c r="B369" s="24" t="s">
        <v>660</v>
      </c>
      <c r="C369" s="24" t="s">
        <v>216</v>
      </c>
      <c r="D369" s="24" t="s">
        <v>7</v>
      </c>
      <c r="E369" s="24"/>
      <c r="F369" s="24"/>
      <c r="G369" s="342">
        <f>G370+G390</f>
        <v>109792066.96000001</v>
      </c>
      <c r="H369" s="342">
        <f>H370+H390</f>
        <v>75199535.93</v>
      </c>
      <c r="I369" s="343">
        <f>I370+I390</f>
        <v>76199535.93</v>
      </c>
      <c r="J369" s="74">
        <f>J367-J368</f>
        <v>335139700.99999994</v>
      </c>
      <c r="K369" s="74">
        <f>K367-K368</f>
        <v>335139700.99999994</v>
      </c>
    </row>
    <row r="370" spans="1:9" s="16" customFormat="1" ht="35.25" customHeight="1">
      <c r="A370" s="35" t="s">
        <v>218</v>
      </c>
      <c r="B370" s="25" t="s">
        <v>660</v>
      </c>
      <c r="C370" s="25" t="s">
        <v>216</v>
      </c>
      <c r="D370" s="25" t="s">
        <v>7</v>
      </c>
      <c r="E370" s="25" t="s">
        <v>219</v>
      </c>
      <c r="F370" s="25"/>
      <c r="G370" s="330">
        <f>G371</f>
        <v>109792066.96000001</v>
      </c>
      <c r="H370" s="330">
        <f>H371</f>
        <v>68199535.93</v>
      </c>
      <c r="I370" s="331">
        <f>I371</f>
        <v>68199535.93</v>
      </c>
    </row>
    <row r="371" spans="1:10" s="16" customFormat="1" ht="60" customHeight="1">
      <c r="A371" s="35" t="s">
        <v>220</v>
      </c>
      <c r="B371" s="25" t="s">
        <v>660</v>
      </c>
      <c r="C371" s="25" t="s">
        <v>216</v>
      </c>
      <c r="D371" s="25" t="s">
        <v>7</v>
      </c>
      <c r="E371" s="25" t="s">
        <v>221</v>
      </c>
      <c r="F371" s="25"/>
      <c r="G371" s="330">
        <f>G372+G375+G380+G387</f>
        <v>109792066.96000001</v>
      </c>
      <c r="H371" s="330">
        <f>H372+H375+H380</f>
        <v>68199535.93</v>
      </c>
      <c r="I371" s="331">
        <f>I372+I375+I380</f>
        <v>68199535.93</v>
      </c>
      <c r="J371" s="349"/>
    </row>
    <row r="372" spans="1:9" s="16" customFormat="1" ht="21" customHeight="1">
      <c r="A372" s="37" t="s">
        <v>222</v>
      </c>
      <c r="B372" s="25" t="s">
        <v>660</v>
      </c>
      <c r="C372" s="25" t="s">
        <v>216</v>
      </c>
      <c r="D372" s="25" t="s">
        <v>7</v>
      </c>
      <c r="E372" s="25" t="s">
        <v>223</v>
      </c>
      <c r="F372" s="25"/>
      <c r="G372" s="330">
        <f>G373</f>
        <v>44630198</v>
      </c>
      <c r="H372" s="330">
        <f aca="true" t="shared" si="46" ref="G372:I373">H373</f>
        <v>38445525</v>
      </c>
      <c r="I372" s="331">
        <f t="shared" si="46"/>
        <v>38445525</v>
      </c>
    </row>
    <row r="373" spans="1:9" s="16" customFormat="1" ht="92.25" customHeight="1">
      <c r="A373" s="35" t="s">
        <v>224</v>
      </c>
      <c r="B373" s="25" t="s">
        <v>660</v>
      </c>
      <c r="C373" s="25" t="s">
        <v>216</v>
      </c>
      <c r="D373" s="25" t="s">
        <v>7</v>
      </c>
      <c r="E373" s="25" t="s">
        <v>225</v>
      </c>
      <c r="F373" s="25"/>
      <c r="G373" s="330">
        <f t="shared" si="46"/>
        <v>44630198</v>
      </c>
      <c r="H373" s="330">
        <f t="shared" si="46"/>
        <v>38445525</v>
      </c>
      <c r="I373" s="331">
        <f t="shared" si="46"/>
        <v>38445525</v>
      </c>
    </row>
    <row r="374" spans="1:10" s="16" customFormat="1" ht="37.5" customHeight="1">
      <c r="A374" s="35" t="s">
        <v>100</v>
      </c>
      <c r="B374" s="25" t="s">
        <v>660</v>
      </c>
      <c r="C374" s="25" t="s">
        <v>216</v>
      </c>
      <c r="D374" s="25" t="s">
        <v>7</v>
      </c>
      <c r="E374" s="25" t="s">
        <v>225</v>
      </c>
      <c r="F374" s="25" t="s">
        <v>101</v>
      </c>
      <c r="G374" s="72">
        <v>44630198</v>
      </c>
      <c r="H374" s="72">
        <v>38445525</v>
      </c>
      <c r="I374" s="67">
        <v>38445525</v>
      </c>
      <c r="J374" s="73">
        <f>G374+G400+G420+G493+G537+G576</f>
        <v>425749675</v>
      </c>
    </row>
    <row r="375" spans="1:9" s="16" customFormat="1" ht="36.75" customHeight="1">
      <c r="A375" s="35" t="s">
        <v>226</v>
      </c>
      <c r="B375" s="25" t="s">
        <v>660</v>
      </c>
      <c r="C375" s="25" t="s">
        <v>216</v>
      </c>
      <c r="D375" s="25" t="s">
        <v>7</v>
      </c>
      <c r="E375" s="25" t="s">
        <v>227</v>
      </c>
      <c r="F375" s="25"/>
      <c r="G375" s="330">
        <f>G376+G378</f>
        <v>292636</v>
      </c>
      <c r="H375" s="330">
        <f>H378</f>
        <v>252817</v>
      </c>
      <c r="I375" s="331">
        <f>I378</f>
        <v>252817</v>
      </c>
    </row>
    <row r="376" spans="1:9" s="16" customFormat="1" ht="36.75" customHeight="1">
      <c r="A376" s="35" t="s">
        <v>1105</v>
      </c>
      <c r="B376" s="25" t="s">
        <v>660</v>
      </c>
      <c r="C376" s="25" t="s">
        <v>216</v>
      </c>
      <c r="D376" s="25" t="s">
        <v>7</v>
      </c>
      <c r="E376" s="25" t="s">
        <v>1106</v>
      </c>
      <c r="F376" s="25"/>
      <c r="G376" s="330">
        <f>G377</f>
        <v>42636</v>
      </c>
      <c r="H376" s="330">
        <f>H377</f>
        <v>0</v>
      </c>
      <c r="I376" s="331">
        <f>I377</f>
        <v>0</v>
      </c>
    </row>
    <row r="377" spans="1:9" s="16" customFormat="1" ht="36.75" customHeight="1">
      <c r="A377" s="35" t="s">
        <v>100</v>
      </c>
      <c r="B377" s="25" t="s">
        <v>660</v>
      </c>
      <c r="C377" s="25" t="s">
        <v>216</v>
      </c>
      <c r="D377" s="25" t="s">
        <v>7</v>
      </c>
      <c r="E377" s="25" t="s">
        <v>1106</v>
      </c>
      <c r="F377" s="25" t="s">
        <v>101</v>
      </c>
      <c r="G377" s="330">
        <v>42636</v>
      </c>
      <c r="H377" s="330">
        <v>0</v>
      </c>
      <c r="I377" s="331">
        <v>0</v>
      </c>
    </row>
    <row r="378" spans="1:9" s="16" customFormat="1" ht="36.75" customHeight="1">
      <c r="A378" s="35" t="s">
        <v>455</v>
      </c>
      <c r="B378" s="25" t="s">
        <v>660</v>
      </c>
      <c r="C378" s="25" t="s">
        <v>216</v>
      </c>
      <c r="D378" s="25" t="s">
        <v>7</v>
      </c>
      <c r="E378" s="25" t="s">
        <v>228</v>
      </c>
      <c r="F378" s="25"/>
      <c r="G378" s="330">
        <f>G379</f>
        <v>250000</v>
      </c>
      <c r="H378" s="330">
        <f>H379</f>
        <v>252817</v>
      </c>
      <c r="I378" s="331">
        <f>I379</f>
        <v>252817</v>
      </c>
    </row>
    <row r="379" spans="1:9" s="16" customFormat="1" ht="36.75" customHeight="1">
      <c r="A379" s="35" t="s">
        <v>100</v>
      </c>
      <c r="B379" s="25" t="s">
        <v>660</v>
      </c>
      <c r="C379" s="25" t="s">
        <v>216</v>
      </c>
      <c r="D379" s="25" t="s">
        <v>7</v>
      </c>
      <c r="E379" s="25" t="s">
        <v>228</v>
      </c>
      <c r="F379" s="25" t="s">
        <v>101</v>
      </c>
      <c r="G379" s="330">
        <v>250000</v>
      </c>
      <c r="H379" s="330">
        <v>252817</v>
      </c>
      <c r="I379" s="331">
        <v>252817</v>
      </c>
    </row>
    <row r="380" spans="1:9" s="16" customFormat="1" ht="21.75" customHeight="1">
      <c r="A380" s="35" t="s">
        <v>229</v>
      </c>
      <c r="B380" s="25" t="s">
        <v>660</v>
      </c>
      <c r="C380" s="25" t="s">
        <v>216</v>
      </c>
      <c r="D380" s="25" t="s">
        <v>7</v>
      </c>
      <c r="E380" s="25" t="s">
        <v>230</v>
      </c>
      <c r="F380" s="25"/>
      <c r="G380" s="330">
        <f>G381+G383+G385</f>
        <v>35176740.96</v>
      </c>
      <c r="H380" s="330">
        <f>H381+H383+H385</f>
        <v>29501193.93</v>
      </c>
      <c r="I380" s="331">
        <f>I381+I383+I385</f>
        <v>29501193.93</v>
      </c>
    </row>
    <row r="381" spans="1:9" s="16" customFormat="1" ht="40.5" customHeight="1">
      <c r="A381" s="35" t="s">
        <v>1107</v>
      </c>
      <c r="B381" s="25" t="s">
        <v>660</v>
      </c>
      <c r="C381" s="25" t="s">
        <v>216</v>
      </c>
      <c r="D381" s="25" t="s">
        <v>7</v>
      </c>
      <c r="E381" s="25" t="s">
        <v>1108</v>
      </c>
      <c r="F381" s="25"/>
      <c r="G381" s="330">
        <f>G382</f>
        <v>1422850</v>
      </c>
      <c r="H381" s="330">
        <f>H382</f>
        <v>0</v>
      </c>
      <c r="I381" s="331">
        <f>I382</f>
        <v>0</v>
      </c>
    </row>
    <row r="382" spans="1:9" s="16" customFormat="1" ht="40.5" customHeight="1">
      <c r="A382" s="35" t="s">
        <v>100</v>
      </c>
      <c r="B382" s="25" t="s">
        <v>660</v>
      </c>
      <c r="C382" s="25" t="s">
        <v>216</v>
      </c>
      <c r="D382" s="25" t="s">
        <v>7</v>
      </c>
      <c r="E382" s="25" t="s">
        <v>1108</v>
      </c>
      <c r="F382" s="25" t="s">
        <v>101</v>
      </c>
      <c r="G382" s="330">
        <v>1422850</v>
      </c>
      <c r="H382" s="330">
        <v>0</v>
      </c>
      <c r="I382" s="331">
        <v>0</v>
      </c>
    </row>
    <row r="383" spans="1:9" s="16" customFormat="1" ht="37.5" customHeight="1">
      <c r="A383" s="35" t="s">
        <v>1107</v>
      </c>
      <c r="B383" s="25" t="s">
        <v>660</v>
      </c>
      <c r="C383" s="25" t="s">
        <v>216</v>
      </c>
      <c r="D383" s="25" t="s">
        <v>7</v>
      </c>
      <c r="E383" s="25" t="s">
        <v>1109</v>
      </c>
      <c r="F383" s="25"/>
      <c r="G383" s="330">
        <f>G384</f>
        <v>766150</v>
      </c>
      <c r="H383" s="330">
        <f>H384</f>
        <v>0</v>
      </c>
      <c r="I383" s="331">
        <f>I384</f>
        <v>0</v>
      </c>
    </row>
    <row r="384" spans="1:9" s="16" customFormat="1" ht="40.5" customHeight="1">
      <c r="A384" s="35" t="s">
        <v>100</v>
      </c>
      <c r="B384" s="25" t="s">
        <v>660</v>
      </c>
      <c r="C384" s="25" t="s">
        <v>216</v>
      </c>
      <c r="D384" s="25" t="s">
        <v>7</v>
      </c>
      <c r="E384" s="25" t="s">
        <v>1109</v>
      </c>
      <c r="F384" s="25" t="s">
        <v>101</v>
      </c>
      <c r="G384" s="330">
        <v>766150</v>
      </c>
      <c r="H384" s="330">
        <v>0</v>
      </c>
      <c r="I384" s="331">
        <v>0</v>
      </c>
    </row>
    <row r="385" spans="1:9" s="16" customFormat="1" ht="38.25" customHeight="1">
      <c r="A385" s="35" t="s">
        <v>146</v>
      </c>
      <c r="B385" s="25" t="s">
        <v>660</v>
      </c>
      <c r="C385" s="25" t="s">
        <v>216</v>
      </c>
      <c r="D385" s="25" t="s">
        <v>7</v>
      </c>
      <c r="E385" s="25" t="s">
        <v>231</v>
      </c>
      <c r="F385" s="25"/>
      <c r="G385" s="330">
        <f>G386</f>
        <v>32987740.96</v>
      </c>
      <c r="H385" s="330">
        <f>H386</f>
        <v>29501193.93</v>
      </c>
      <c r="I385" s="331">
        <f>I386</f>
        <v>29501193.93</v>
      </c>
    </row>
    <row r="386" spans="1:9" s="16" customFormat="1" ht="38.25" customHeight="1">
      <c r="A386" s="35" t="s">
        <v>100</v>
      </c>
      <c r="B386" s="25" t="s">
        <v>660</v>
      </c>
      <c r="C386" s="25" t="s">
        <v>216</v>
      </c>
      <c r="D386" s="25" t="s">
        <v>7</v>
      </c>
      <c r="E386" s="25" t="s">
        <v>231</v>
      </c>
      <c r="F386" s="25" t="s">
        <v>101</v>
      </c>
      <c r="G386" s="330">
        <v>32987740.96</v>
      </c>
      <c r="H386" s="330">
        <v>29501193.93</v>
      </c>
      <c r="I386" s="331">
        <v>29501193.93</v>
      </c>
    </row>
    <row r="387" spans="1:9" s="16" customFormat="1" ht="38.25" customHeight="1">
      <c r="A387" s="35" t="s">
        <v>1110</v>
      </c>
      <c r="B387" s="25" t="s">
        <v>660</v>
      </c>
      <c r="C387" s="25" t="s">
        <v>216</v>
      </c>
      <c r="D387" s="25" t="s">
        <v>7</v>
      </c>
      <c r="E387" s="25" t="s">
        <v>1111</v>
      </c>
      <c r="F387" s="25"/>
      <c r="G387" s="330">
        <f aca="true" t="shared" si="47" ref="G387:I388">G388</f>
        <v>29692492</v>
      </c>
      <c r="H387" s="330">
        <f t="shared" si="47"/>
        <v>0</v>
      </c>
      <c r="I387" s="331">
        <f t="shared" si="47"/>
        <v>0</v>
      </c>
    </row>
    <row r="388" spans="1:9" s="16" customFormat="1" ht="81" customHeight="1">
      <c r="A388" s="35" t="s">
        <v>722</v>
      </c>
      <c r="B388" s="25" t="s">
        <v>660</v>
      </c>
      <c r="C388" s="25" t="s">
        <v>216</v>
      </c>
      <c r="D388" s="25" t="s">
        <v>7</v>
      </c>
      <c r="E388" s="25" t="s">
        <v>1112</v>
      </c>
      <c r="F388" s="25"/>
      <c r="G388" s="330">
        <f t="shared" si="47"/>
        <v>29692492</v>
      </c>
      <c r="H388" s="330">
        <f t="shared" si="47"/>
        <v>0</v>
      </c>
      <c r="I388" s="331">
        <f t="shared" si="47"/>
        <v>0</v>
      </c>
    </row>
    <row r="389" spans="1:9" s="16" customFormat="1" ht="38.25" customHeight="1">
      <c r="A389" s="35" t="s">
        <v>178</v>
      </c>
      <c r="B389" s="25" t="s">
        <v>660</v>
      </c>
      <c r="C389" s="25" t="s">
        <v>216</v>
      </c>
      <c r="D389" s="25" t="s">
        <v>7</v>
      </c>
      <c r="E389" s="25" t="s">
        <v>1112</v>
      </c>
      <c r="F389" s="25" t="s">
        <v>179</v>
      </c>
      <c r="G389" s="330">
        <v>29692492</v>
      </c>
      <c r="H389" s="330">
        <v>0</v>
      </c>
      <c r="I389" s="331">
        <v>0</v>
      </c>
    </row>
    <row r="390" spans="1:9" s="16" customFormat="1" ht="38.25" customHeight="1">
      <c r="A390" s="35" t="s">
        <v>232</v>
      </c>
      <c r="B390" s="25" t="s">
        <v>660</v>
      </c>
      <c r="C390" s="25" t="s">
        <v>216</v>
      </c>
      <c r="D390" s="25" t="s">
        <v>7</v>
      </c>
      <c r="E390" s="25" t="s">
        <v>233</v>
      </c>
      <c r="F390" s="25"/>
      <c r="G390" s="330">
        <f>G391</f>
        <v>0</v>
      </c>
      <c r="H390" s="330">
        <f aca="true" t="shared" si="48" ref="H390:I393">H391</f>
        <v>7000000</v>
      </c>
      <c r="I390" s="331">
        <f t="shared" si="48"/>
        <v>8000000</v>
      </c>
    </row>
    <row r="391" spans="1:9" s="16" customFormat="1" ht="38.25" customHeight="1">
      <c r="A391" s="35" t="s">
        <v>234</v>
      </c>
      <c r="B391" s="25" t="s">
        <v>660</v>
      </c>
      <c r="C391" s="25" t="s">
        <v>216</v>
      </c>
      <c r="D391" s="25" t="s">
        <v>7</v>
      </c>
      <c r="E391" s="25" t="s">
        <v>235</v>
      </c>
      <c r="F391" s="25"/>
      <c r="G391" s="330">
        <f>G392</f>
        <v>0</v>
      </c>
      <c r="H391" s="330">
        <f t="shared" si="48"/>
        <v>7000000</v>
      </c>
      <c r="I391" s="331">
        <f t="shared" si="48"/>
        <v>8000000</v>
      </c>
    </row>
    <row r="392" spans="1:9" s="16" customFormat="1" ht="38.25" customHeight="1">
      <c r="A392" s="35" t="s">
        <v>236</v>
      </c>
      <c r="B392" s="25" t="s">
        <v>660</v>
      </c>
      <c r="C392" s="25" t="s">
        <v>216</v>
      </c>
      <c r="D392" s="25" t="s">
        <v>7</v>
      </c>
      <c r="E392" s="25" t="s">
        <v>237</v>
      </c>
      <c r="F392" s="25"/>
      <c r="G392" s="330">
        <f>G393</f>
        <v>0</v>
      </c>
      <c r="H392" s="330">
        <f t="shared" si="48"/>
        <v>7000000</v>
      </c>
      <c r="I392" s="331">
        <f t="shared" si="48"/>
        <v>8000000</v>
      </c>
    </row>
    <row r="393" spans="1:9" s="16" customFormat="1" ht="38.25" customHeight="1">
      <c r="A393" s="35" t="s">
        <v>238</v>
      </c>
      <c r="B393" s="25" t="s">
        <v>660</v>
      </c>
      <c r="C393" s="25" t="s">
        <v>216</v>
      </c>
      <c r="D393" s="25" t="s">
        <v>7</v>
      </c>
      <c r="E393" s="25" t="s">
        <v>239</v>
      </c>
      <c r="F393" s="25"/>
      <c r="G393" s="330">
        <f>G394</f>
        <v>0</v>
      </c>
      <c r="H393" s="330">
        <f t="shared" si="48"/>
        <v>7000000</v>
      </c>
      <c r="I393" s="331">
        <f t="shared" si="48"/>
        <v>8000000</v>
      </c>
    </row>
    <row r="394" spans="1:9" s="16" customFormat="1" ht="38.25" customHeight="1">
      <c r="A394" s="35" t="s">
        <v>178</v>
      </c>
      <c r="B394" s="25" t="s">
        <v>660</v>
      </c>
      <c r="C394" s="25" t="s">
        <v>216</v>
      </c>
      <c r="D394" s="25" t="s">
        <v>7</v>
      </c>
      <c r="E394" s="25" t="s">
        <v>239</v>
      </c>
      <c r="F394" s="25" t="s">
        <v>179</v>
      </c>
      <c r="G394" s="330"/>
      <c r="H394" s="330">
        <v>7000000</v>
      </c>
      <c r="I394" s="331">
        <v>8000000</v>
      </c>
    </row>
    <row r="395" spans="1:9" s="16" customFormat="1" ht="18.75" customHeight="1">
      <c r="A395" s="32" t="s">
        <v>240</v>
      </c>
      <c r="B395" s="24" t="s">
        <v>660</v>
      </c>
      <c r="C395" s="24" t="s">
        <v>216</v>
      </c>
      <c r="D395" s="24" t="s">
        <v>10</v>
      </c>
      <c r="E395" s="24"/>
      <c r="F395" s="24"/>
      <c r="G395" s="342">
        <f>G396+G437+G447+G452</f>
        <v>427024084.56</v>
      </c>
      <c r="H395" s="342">
        <f>H396+H437+H447+H452</f>
        <v>319084788.89</v>
      </c>
      <c r="I395" s="343">
        <f>I396+I437+I447+I452</f>
        <v>319084788.89</v>
      </c>
    </row>
    <row r="396" spans="1:9" s="16" customFormat="1" ht="40.5" customHeight="1">
      <c r="A396" s="35" t="s">
        <v>218</v>
      </c>
      <c r="B396" s="25" t="s">
        <v>660</v>
      </c>
      <c r="C396" s="25" t="s">
        <v>216</v>
      </c>
      <c r="D396" s="25" t="s">
        <v>10</v>
      </c>
      <c r="E396" s="25" t="s">
        <v>219</v>
      </c>
      <c r="F396" s="25"/>
      <c r="G396" s="330">
        <f>G397</f>
        <v>422620972.43</v>
      </c>
      <c r="H396" s="330">
        <f>H397</f>
        <v>318877082.89</v>
      </c>
      <c r="I396" s="331">
        <f>I397</f>
        <v>318877082.89</v>
      </c>
    </row>
    <row r="397" spans="1:9" s="16" customFormat="1" ht="56.25" customHeight="1">
      <c r="A397" s="35" t="s">
        <v>220</v>
      </c>
      <c r="B397" s="25" t="s">
        <v>660</v>
      </c>
      <c r="C397" s="25" t="s">
        <v>216</v>
      </c>
      <c r="D397" s="25" t="s">
        <v>10</v>
      </c>
      <c r="E397" s="25" t="s">
        <v>221</v>
      </c>
      <c r="F397" s="25"/>
      <c r="G397" s="330">
        <f>G398+G401+G408+G431+G434</f>
        <v>422620972.43</v>
      </c>
      <c r="H397" s="330">
        <f>H398+H401+H408</f>
        <v>318877082.89</v>
      </c>
      <c r="I397" s="331">
        <f>I398+I401+I408</f>
        <v>318877082.89</v>
      </c>
    </row>
    <row r="398" spans="1:9" s="16" customFormat="1" ht="19.5" customHeight="1">
      <c r="A398" s="37" t="s">
        <v>241</v>
      </c>
      <c r="B398" s="25" t="s">
        <v>660</v>
      </c>
      <c r="C398" s="25" t="s">
        <v>216</v>
      </c>
      <c r="D398" s="25" t="s">
        <v>10</v>
      </c>
      <c r="E398" s="25" t="s">
        <v>242</v>
      </c>
      <c r="F398" s="25"/>
      <c r="G398" s="330">
        <f aca="true" t="shared" si="49" ref="G398:I399">G399</f>
        <v>358817366</v>
      </c>
      <c r="H398" s="330">
        <f t="shared" si="49"/>
        <v>276990288</v>
      </c>
      <c r="I398" s="331">
        <f t="shared" si="49"/>
        <v>276990288</v>
      </c>
    </row>
    <row r="399" spans="1:9" s="16" customFormat="1" ht="111" customHeight="1">
      <c r="A399" s="39" t="s">
        <v>243</v>
      </c>
      <c r="B399" s="25" t="s">
        <v>660</v>
      </c>
      <c r="C399" s="25" t="s">
        <v>216</v>
      </c>
      <c r="D399" s="25" t="s">
        <v>10</v>
      </c>
      <c r="E399" s="25" t="s">
        <v>244</v>
      </c>
      <c r="F399" s="25"/>
      <c r="G399" s="330">
        <f t="shared" si="49"/>
        <v>358817366</v>
      </c>
      <c r="H399" s="330">
        <f t="shared" si="49"/>
        <v>276990288</v>
      </c>
      <c r="I399" s="331">
        <f t="shared" si="49"/>
        <v>276990288</v>
      </c>
    </row>
    <row r="400" spans="1:9" s="16" customFormat="1" ht="36.75" customHeight="1">
      <c r="A400" s="35" t="s">
        <v>100</v>
      </c>
      <c r="B400" s="25" t="s">
        <v>660</v>
      </c>
      <c r="C400" s="25" t="s">
        <v>216</v>
      </c>
      <c r="D400" s="25" t="s">
        <v>10</v>
      </c>
      <c r="E400" s="25" t="s">
        <v>244</v>
      </c>
      <c r="F400" s="25" t="s">
        <v>101</v>
      </c>
      <c r="G400" s="72">
        <v>358817366</v>
      </c>
      <c r="H400" s="72">
        <v>276990288</v>
      </c>
      <c r="I400" s="67">
        <v>276990288</v>
      </c>
    </row>
    <row r="401" spans="1:9" s="16" customFormat="1" ht="36" customHeight="1">
      <c r="A401" s="35" t="s">
        <v>226</v>
      </c>
      <c r="B401" s="25" t="s">
        <v>660</v>
      </c>
      <c r="C401" s="25" t="s">
        <v>216</v>
      </c>
      <c r="D401" s="25" t="s">
        <v>10</v>
      </c>
      <c r="E401" s="25" t="s">
        <v>227</v>
      </c>
      <c r="F401" s="25"/>
      <c r="G401" s="330">
        <f>G402+G404+G406</f>
        <v>4744271.74</v>
      </c>
      <c r="H401" s="330">
        <f>H404</f>
        <v>4169696</v>
      </c>
      <c r="I401" s="331">
        <f>I404</f>
        <v>4169696</v>
      </c>
    </row>
    <row r="402" spans="1:9" s="16" customFormat="1" ht="36" customHeight="1">
      <c r="A402" s="35" t="s">
        <v>1105</v>
      </c>
      <c r="B402" s="25" t="s">
        <v>660</v>
      </c>
      <c r="C402" s="25" t="s">
        <v>216</v>
      </c>
      <c r="D402" s="25" t="s">
        <v>10</v>
      </c>
      <c r="E402" s="25" t="s">
        <v>1106</v>
      </c>
      <c r="F402" s="25"/>
      <c r="G402" s="330">
        <f>G403</f>
        <v>456357</v>
      </c>
      <c r="H402" s="330">
        <f>H403</f>
        <v>0</v>
      </c>
      <c r="I402" s="331">
        <f>I403</f>
        <v>0</v>
      </c>
    </row>
    <row r="403" spans="1:9" s="16" customFormat="1" ht="36" customHeight="1">
      <c r="A403" s="35" t="s">
        <v>100</v>
      </c>
      <c r="B403" s="25" t="s">
        <v>660</v>
      </c>
      <c r="C403" s="25" t="s">
        <v>216</v>
      </c>
      <c r="D403" s="25" t="s">
        <v>10</v>
      </c>
      <c r="E403" s="25" t="s">
        <v>1106</v>
      </c>
      <c r="F403" s="25" t="s">
        <v>101</v>
      </c>
      <c r="G403" s="330">
        <v>456357</v>
      </c>
      <c r="H403" s="330">
        <v>0</v>
      </c>
      <c r="I403" s="331">
        <v>0</v>
      </c>
    </row>
    <row r="404" spans="1:9" s="19" customFormat="1" ht="36" customHeight="1">
      <c r="A404" s="35" t="s">
        <v>455</v>
      </c>
      <c r="B404" s="25" t="s">
        <v>660</v>
      </c>
      <c r="C404" s="25" t="s">
        <v>216</v>
      </c>
      <c r="D404" s="25" t="s">
        <v>10</v>
      </c>
      <c r="E404" s="25" t="s">
        <v>228</v>
      </c>
      <c r="F404" s="25"/>
      <c r="G404" s="330">
        <f>G405</f>
        <v>3138928.7</v>
      </c>
      <c r="H404" s="330">
        <f>H405</f>
        <v>4169696</v>
      </c>
      <c r="I404" s="331">
        <f>I405</f>
        <v>4169696</v>
      </c>
    </row>
    <row r="405" spans="1:9" s="19" customFormat="1" ht="36" customHeight="1">
      <c r="A405" s="35" t="s">
        <v>100</v>
      </c>
      <c r="B405" s="25" t="s">
        <v>660</v>
      </c>
      <c r="C405" s="25" t="s">
        <v>216</v>
      </c>
      <c r="D405" s="25" t="s">
        <v>10</v>
      </c>
      <c r="E405" s="25" t="s">
        <v>228</v>
      </c>
      <c r="F405" s="25" t="s">
        <v>101</v>
      </c>
      <c r="G405" s="330">
        <v>3138928.7</v>
      </c>
      <c r="H405" s="330">
        <v>4169696</v>
      </c>
      <c r="I405" s="331">
        <v>4169696</v>
      </c>
    </row>
    <row r="406" spans="1:9" s="19" customFormat="1" ht="68.25" customHeight="1">
      <c r="A406" s="35" t="s">
        <v>1113</v>
      </c>
      <c r="B406" s="25" t="s">
        <v>660</v>
      </c>
      <c r="C406" s="25" t="s">
        <v>216</v>
      </c>
      <c r="D406" s="25" t="s">
        <v>10</v>
      </c>
      <c r="E406" s="25" t="s">
        <v>1114</v>
      </c>
      <c r="F406" s="25"/>
      <c r="G406" s="330">
        <f>G407</f>
        <v>1148986.04</v>
      </c>
      <c r="H406" s="330"/>
      <c r="I406" s="331"/>
    </row>
    <row r="407" spans="1:9" s="19" customFormat="1" ht="48" customHeight="1">
      <c r="A407" s="35" t="s">
        <v>100</v>
      </c>
      <c r="B407" s="25" t="s">
        <v>660</v>
      </c>
      <c r="C407" s="25" t="s">
        <v>216</v>
      </c>
      <c r="D407" s="25" t="s">
        <v>10</v>
      </c>
      <c r="E407" s="25" t="s">
        <v>1114</v>
      </c>
      <c r="F407" s="25" t="s">
        <v>101</v>
      </c>
      <c r="G407" s="330">
        <v>1148986.04</v>
      </c>
      <c r="H407" s="330"/>
      <c r="I407" s="331"/>
    </row>
    <row r="408" spans="1:9" s="19" customFormat="1" ht="39" customHeight="1">
      <c r="A408" s="35" t="s">
        <v>245</v>
      </c>
      <c r="B408" s="25" t="s">
        <v>660</v>
      </c>
      <c r="C408" s="25" t="s">
        <v>216</v>
      </c>
      <c r="D408" s="25" t="s">
        <v>10</v>
      </c>
      <c r="E408" s="25" t="s">
        <v>246</v>
      </c>
      <c r="F408" s="25"/>
      <c r="G408" s="330">
        <f>G409+G411+G413+G415+G417+G419+G421+G423+G425+G427+G429</f>
        <v>56399334.690000005</v>
      </c>
      <c r="H408" s="330">
        <f>H411+H413+H415+H417+H419+H425+H427+H429</f>
        <v>37717098.89</v>
      </c>
      <c r="I408" s="331">
        <f>I411+I413+I415+I417+I419+I425+I427+I429</f>
        <v>37717098.89</v>
      </c>
    </row>
    <row r="409" spans="1:9" s="19" customFormat="1" ht="39" customHeight="1">
      <c r="A409" s="35" t="s">
        <v>1115</v>
      </c>
      <c r="B409" s="25" t="s">
        <v>660</v>
      </c>
      <c r="C409" s="25" t="s">
        <v>216</v>
      </c>
      <c r="D409" s="25" t="s">
        <v>10</v>
      </c>
      <c r="E409" s="25" t="s">
        <v>1116</v>
      </c>
      <c r="F409" s="25"/>
      <c r="G409" s="330">
        <f>G410</f>
        <v>3267458</v>
      </c>
      <c r="H409" s="330">
        <f>H410</f>
        <v>0</v>
      </c>
      <c r="I409" s="331">
        <f>I410</f>
        <v>0</v>
      </c>
    </row>
    <row r="410" spans="1:9" s="19" customFormat="1" ht="39" customHeight="1">
      <c r="A410" s="35" t="s">
        <v>100</v>
      </c>
      <c r="B410" s="25" t="s">
        <v>660</v>
      </c>
      <c r="C410" s="25" t="s">
        <v>216</v>
      </c>
      <c r="D410" s="25" t="s">
        <v>10</v>
      </c>
      <c r="E410" s="25" t="s">
        <v>1116</v>
      </c>
      <c r="F410" s="25" t="s">
        <v>101</v>
      </c>
      <c r="G410" s="330">
        <v>3267458</v>
      </c>
      <c r="H410" s="330">
        <v>0</v>
      </c>
      <c r="I410" s="331">
        <v>0</v>
      </c>
    </row>
    <row r="411" spans="1:9" s="19" customFormat="1" ht="58.5" customHeight="1">
      <c r="A411" s="35" t="s">
        <v>1119</v>
      </c>
      <c r="B411" s="25" t="s">
        <v>660</v>
      </c>
      <c r="C411" s="25" t="s">
        <v>216</v>
      </c>
      <c r="D411" s="25" t="s">
        <v>10</v>
      </c>
      <c r="E411" s="25" t="s">
        <v>1120</v>
      </c>
      <c r="F411" s="25"/>
      <c r="G411" s="330">
        <f>G412</f>
        <v>2026844</v>
      </c>
      <c r="H411" s="330">
        <f>H412</f>
        <v>0</v>
      </c>
      <c r="I411" s="331">
        <f>I412</f>
        <v>0</v>
      </c>
    </row>
    <row r="412" spans="1:9" s="19" customFormat="1" ht="39" customHeight="1">
      <c r="A412" s="35" t="s">
        <v>100</v>
      </c>
      <c r="B412" s="25" t="s">
        <v>660</v>
      </c>
      <c r="C412" s="25" t="s">
        <v>216</v>
      </c>
      <c r="D412" s="25" t="s">
        <v>10</v>
      </c>
      <c r="E412" s="25" t="s">
        <v>1120</v>
      </c>
      <c r="F412" s="25" t="s">
        <v>101</v>
      </c>
      <c r="G412" s="330">
        <v>2026844</v>
      </c>
      <c r="H412" s="330">
        <v>0</v>
      </c>
      <c r="I412" s="331">
        <v>0</v>
      </c>
    </row>
    <row r="413" spans="1:9" s="19" customFormat="1" ht="39" customHeight="1">
      <c r="A413" s="35" t="s">
        <v>1121</v>
      </c>
      <c r="B413" s="25" t="s">
        <v>660</v>
      </c>
      <c r="C413" s="25" t="s">
        <v>216</v>
      </c>
      <c r="D413" s="25" t="s">
        <v>10</v>
      </c>
      <c r="E413" s="25" t="s">
        <v>1122</v>
      </c>
      <c r="F413" s="25"/>
      <c r="G413" s="330">
        <f>G414</f>
        <v>382157</v>
      </c>
      <c r="H413" s="330">
        <f>H414</f>
        <v>0</v>
      </c>
      <c r="I413" s="331">
        <f>I414</f>
        <v>0</v>
      </c>
    </row>
    <row r="414" spans="1:9" s="19" customFormat="1" ht="39" customHeight="1">
      <c r="A414" s="35" t="s">
        <v>100</v>
      </c>
      <c r="B414" s="25" t="s">
        <v>660</v>
      </c>
      <c r="C414" s="25" t="s">
        <v>216</v>
      </c>
      <c r="D414" s="25" t="s">
        <v>10</v>
      </c>
      <c r="E414" s="25" t="s">
        <v>1122</v>
      </c>
      <c r="F414" s="25" t="s">
        <v>101</v>
      </c>
      <c r="G414" s="330">
        <v>382157</v>
      </c>
      <c r="H414" s="330">
        <v>0</v>
      </c>
      <c r="I414" s="331">
        <v>0</v>
      </c>
    </row>
    <row r="415" spans="1:9" s="19" customFormat="1" ht="36.75" customHeight="1">
      <c r="A415" s="35" t="s">
        <v>146</v>
      </c>
      <c r="B415" s="25" t="s">
        <v>660</v>
      </c>
      <c r="C415" s="25" t="s">
        <v>216</v>
      </c>
      <c r="D415" s="25" t="s">
        <v>10</v>
      </c>
      <c r="E415" s="25" t="s">
        <v>247</v>
      </c>
      <c r="F415" s="25"/>
      <c r="G415" s="330">
        <f>G416</f>
        <v>32924477.09</v>
      </c>
      <c r="H415" s="330">
        <f>H416</f>
        <v>27353674.89</v>
      </c>
      <c r="I415" s="331">
        <f>I416</f>
        <v>27353674.89</v>
      </c>
    </row>
    <row r="416" spans="1:9" s="19" customFormat="1" ht="36.75" customHeight="1">
      <c r="A416" s="35" t="s">
        <v>100</v>
      </c>
      <c r="B416" s="25" t="s">
        <v>660</v>
      </c>
      <c r="C416" s="25" t="s">
        <v>216</v>
      </c>
      <c r="D416" s="25" t="s">
        <v>10</v>
      </c>
      <c r="E416" s="25" t="s">
        <v>247</v>
      </c>
      <c r="F416" s="25" t="s">
        <v>101</v>
      </c>
      <c r="G416" s="330">
        <v>32924477.09</v>
      </c>
      <c r="H416" s="330">
        <v>27353674.89</v>
      </c>
      <c r="I416" s="331">
        <v>27353674.89</v>
      </c>
    </row>
    <row r="417" spans="1:9" s="19" customFormat="1" ht="36.75" customHeight="1">
      <c r="A417" s="35" t="s">
        <v>248</v>
      </c>
      <c r="B417" s="25" t="s">
        <v>660</v>
      </c>
      <c r="C417" s="25" t="s">
        <v>216</v>
      </c>
      <c r="D417" s="25" t="s">
        <v>10</v>
      </c>
      <c r="E417" s="25" t="s">
        <v>249</v>
      </c>
      <c r="F417" s="25"/>
      <c r="G417" s="330">
        <f>G418</f>
        <v>2507190</v>
      </c>
      <c r="H417" s="330">
        <f>H418</f>
        <v>2507190</v>
      </c>
      <c r="I417" s="331">
        <f>I418</f>
        <v>2507190</v>
      </c>
    </row>
    <row r="418" spans="1:9" s="19" customFormat="1" ht="36.75" customHeight="1">
      <c r="A418" s="35" t="s">
        <v>100</v>
      </c>
      <c r="B418" s="25" t="s">
        <v>660</v>
      </c>
      <c r="C418" s="25" t="s">
        <v>216</v>
      </c>
      <c r="D418" s="25" t="s">
        <v>10</v>
      </c>
      <c r="E418" s="25" t="s">
        <v>249</v>
      </c>
      <c r="F418" s="25" t="s">
        <v>101</v>
      </c>
      <c r="G418" s="330">
        <v>2507190</v>
      </c>
      <c r="H418" s="330">
        <v>2507190</v>
      </c>
      <c r="I418" s="331">
        <v>2507190</v>
      </c>
    </row>
    <row r="419" spans="1:9" s="19" customFormat="1" ht="36.75" customHeight="1">
      <c r="A419" s="35" t="s">
        <v>1084</v>
      </c>
      <c r="B419" s="25" t="s">
        <v>660</v>
      </c>
      <c r="C419" s="25" t="s">
        <v>216</v>
      </c>
      <c r="D419" s="25" t="s">
        <v>10</v>
      </c>
      <c r="E419" s="25" t="s">
        <v>921</v>
      </c>
      <c r="F419" s="25"/>
      <c r="G419" s="330">
        <f>G420</f>
        <v>2871223</v>
      </c>
      <c r="H419" s="330">
        <f>H420</f>
        <v>0</v>
      </c>
      <c r="I419" s="331">
        <f>I420</f>
        <v>0</v>
      </c>
    </row>
    <row r="420" spans="1:9" s="19" customFormat="1" ht="36.75" customHeight="1">
      <c r="A420" s="35" t="s">
        <v>100</v>
      </c>
      <c r="B420" s="25" t="s">
        <v>660</v>
      </c>
      <c r="C420" s="25" t="s">
        <v>216</v>
      </c>
      <c r="D420" s="25" t="s">
        <v>10</v>
      </c>
      <c r="E420" s="25" t="s">
        <v>921</v>
      </c>
      <c r="F420" s="25" t="s">
        <v>101</v>
      </c>
      <c r="G420" s="330">
        <v>2871223</v>
      </c>
      <c r="H420" s="330">
        <v>0</v>
      </c>
      <c r="I420" s="331">
        <v>0</v>
      </c>
    </row>
    <row r="421" spans="1:9" s="19" customFormat="1" ht="36.75" customHeight="1">
      <c r="A421" s="35" t="s">
        <v>1107</v>
      </c>
      <c r="B421" s="25" t="s">
        <v>660</v>
      </c>
      <c r="C421" s="25" t="s">
        <v>216</v>
      </c>
      <c r="D421" s="25" t="s">
        <v>10</v>
      </c>
      <c r="E421" s="25" t="s">
        <v>1123</v>
      </c>
      <c r="F421" s="25"/>
      <c r="G421" s="330">
        <f>G422</f>
        <v>1759401</v>
      </c>
      <c r="H421" s="330">
        <f>H422</f>
        <v>0</v>
      </c>
      <c r="I421" s="331">
        <f>I422</f>
        <v>0</v>
      </c>
    </row>
    <row r="422" spans="1:9" s="19" customFormat="1" ht="36.75" customHeight="1">
      <c r="A422" s="35" t="s">
        <v>100</v>
      </c>
      <c r="B422" s="25" t="s">
        <v>660</v>
      </c>
      <c r="C422" s="25" t="s">
        <v>216</v>
      </c>
      <c r="D422" s="25" t="s">
        <v>10</v>
      </c>
      <c r="E422" s="25" t="s">
        <v>1123</v>
      </c>
      <c r="F422" s="25" t="s">
        <v>101</v>
      </c>
      <c r="G422" s="330">
        <v>1759401</v>
      </c>
      <c r="H422" s="330">
        <v>0</v>
      </c>
      <c r="I422" s="331">
        <v>0</v>
      </c>
    </row>
    <row r="423" spans="1:9" s="19" customFormat="1" ht="36.75" customHeight="1">
      <c r="A423" s="35" t="s">
        <v>1117</v>
      </c>
      <c r="B423" s="25" t="s">
        <v>660</v>
      </c>
      <c r="C423" s="25" t="s">
        <v>216</v>
      </c>
      <c r="D423" s="25" t="s">
        <v>10</v>
      </c>
      <c r="E423" s="25" t="s">
        <v>1118</v>
      </c>
      <c r="F423" s="25"/>
      <c r="G423" s="330">
        <f>G424</f>
        <v>979778.6</v>
      </c>
      <c r="H423" s="330">
        <f>H424</f>
        <v>0</v>
      </c>
      <c r="I423" s="331">
        <f>I424</f>
        <v>0</v>
      </c>
    </row>
    <row r="424" spans="1:9" s="19" customFormat="1" ht="36.75" customHeight="1">
      <c r="A424" s="35" t="s">
        <v>100</v>
      </c>
      <c r="B424" s="25" t="s">
        <v>660</v>
      </c>
      <c r="C424" s="25" t="s">
        <v>216</v>
      </c>
      <c r="D424" s="25" t="s">
        <v>10</v>
      </c>
      <c r="E424" s="25" t="s">
        <v>1118</v>
      </c>
      <c r="F424" s="25" t="s">
        <v>101</v>
      </c>
      <c r="G424" s="330">
        <v>979778.6</v>
      </c>
      <c r="H424" s="330">
        <v>0</v>
      </c>
      <c r="I424" s="331">
        <v>0</v>
      </c>
    </row>
    <row r="425" spans="1:9" s="19" customFormat="1" ht="57.75" customHeight="1">
      <c r="A425" s="35" t="s">
        <v>945</v>
      </c>
      <c r="B425" s="25" t="s">
        <v>660</v>
      </c>
      <c r="C425" s="25" t="s">
        <v>216</v>
      </c>
      <c r="D425" s="25" t="s">
        <v>10</v>
      </c>
      <c r="E425" s="25" t="s">
        <v>946</v>
      </c>
      <c r="F425" s="25"/>
      <c r="G425" s="330">
        <f>G426</f>
        <v>3778477</v>
      </c>
      <c r="H425" s="330">
        <f>H426</f>
        <v>2852988</v>
      </c>
      <c r="I425" s="331">
        <f>I426</f>
        <v>2852988</v>
      </c>
    </row>
    <row r="426" spans="1:9" s="19" customFormat="1" ht="36.75" customHeight="1">
      <c r="A426" s="35" t="s">
        <v>100</v>
      </c>
      <c r="B426" s="25" t="s">
        <v>660</v>
      </c>
      <c r="C426" s="25" t="s">
        <v>216</v>
      </c>
      <c r="D426" s="25" t="s">
        <v>10</v>
      </c>
      <c r="E426" s="25" t="s">
        <v>946</v>
      </c>
      <c r="F426" s="25" t="s">
        <v>101</v>
      </c>
      <c r="G426" s="330">
        <v>3778477</v>
      </c>
      <c r="H426" s="330">
        <v>2852988</v>
      </c>
      <c r="I426" s="331">
        <v>2852988</v>
      </c>
    </row>
    <row r="427" spans="1:9" s="19" customFormat="1" ht="75.75" customHeight="1">
      <c r="A427" s="35" t="s">
        <v>468</v>
      </c>
      <c r="B427" s="25" t="s">
        <v>660</v>
      </c>
      <c r="C427" s="25" t="s">
        <v>216</v>
      </c>
      <c r="D427" s="25" t="s">
        <v>10</v>
      </c>
      <c r="E427" s="25" t="s">
        <v>250</v>
      </c>
      <c r="F427" s="25"/>
      <c r="G427" s="330">
        <f>G428</f>
        <v>3942810</v>
      </c>
      <c r="H427" s="330">
        <f>H428</f>
        <v>5003246</v>
      </c>
      <c r="I427" s="331">
        <f>I428</f>
        <v>5003246</v>
      </c>
    </row>
    <row r="428" spans="1:9" s="19" customFormat="1" ht="38.25" customHeight="1">
      <c r="A428" s="35" t="s">
        <v>100</v>
      </c>
      <c r="B428" s="25" t="s">
        <v>660</v>
      </c>
      <c r="C428" s="25" t="s">
        <v>216</v>
      </c>
      <c r="D428" s="25" t="s">
        <v>10</v>
      </c>
      <c r="E428" s="25" t="s">
        <v>250</v>
      </c>
      <c r="F428" s="25" t="s">
        <v>101</v>
      </c>
      <c r="G428" s="330">
        <v>3942810</v>
      </c>
      <c r="H428" s="330">
        <v>5003246</v>
      </c>
      <c r="I428" s="331">
        <v>5003246</v>
      </c>
    </row>
    <row r="429" spans="1:9" s="19" customFormat="1" ht="38.25" customHeight="1">
      <c r="A429" s="35" t="s">
        <v>450</v>
      </c>
      <c r="B429" s="25" t="s">
        <v>660</v>
      </c>
      <c r="C429" s="25" t="s">
        <v>216</v>
      </c>
      <c r="D429" s="25" t="s">
        <v>10</v>
      </c>
      <c r="E429" s="25" t="s">
        <v>920</v>
      </c>
      <c r="F429" s="25"/>
      <c r="G429" s="330">
        <f>G430</f>
        <v>1959519</v>
      </c>
      <c r="H429" s="330">
        <f>H430</f>
        <v>0</v>
      </c>
      <c r="I429" s="331">
        <f>I430</f>
        <v>0</v>
      </c>
    </row>
    <row r="430" spans="1:9" s="19" customFormat="1" ht="38.25" customHeight="1">
      <c r="A430" s="35" t="s">
        <v>100</v>
      </c>
      <c r="B430" s="25" t="s">
        <v>660</v>
      </c>
      <c r="C430" s="25" t="s">
        <v>216</v>
      </c>
      <c r="D430" s="25" t="s">
        <v>10</v>
      </c>
      <c r="E430" s="25" t="s">
        <v>920</v>
      </c>
      <c r="F430" s="25" t="s">
        <v>101</v>
      </c>
      <c r="G430" s="330">
        <v>1959519</v>
      </c>
      <c r="H430" s="330">
        <v>0</v>
      </c>
      <c r="I430" s="331">
        <v>0</v>
      </c>
    </row>
    <row r="431" spans="1:9" s="19" customFormat="1" ht="29.25" customHeight="1">
      <c r="A431" s="35" t="s">
        <v>1124</v>
      </c>
      <c r="B431" s="25" t="s">
        <v>660</v>
      </c>
      <c r="C431" s="25" t="s">
        <v>216</v>
      </c>
      <c r="D431" s="25" t="s">
        <v>10</v>
      </c>
      <c r="E431" s="25" t="s">
        <v>1125</v>
      </c>
      <c r="F431" s="25"/>
      <c r="G431" s="330">
        <f aca="true" t="shared" si="50" ref="G431:I432">G432</f>
        <v>2500000</v>
      </c>
      <c r="H431" s="330">
        <f t="shared" si="50"/>
        <v>0</v>
      </c>
      <c r="I431" s="331">
        <f t="shared" si="50"/>
        <v>0</v>
      </c>
    </row>
    <row r="432" spans="1:9" s="19" customFormat="1" ht="58.5" customHeight="1">
      <c r="A432" s="35" t="s">
        <v>944</v>
      </c>
      <c r="B432" s="25" t="s">
        <v>660</v>
      </c>
      <c r="C432" s="25" t="s">
        <v>216</v>
      </c>
      <c r="D432" s="25" t="s">
        <v>10</v>
      </c>
      <c r="E432" s="25" t="s">
        <v>1126</v>
      </c>
      <c r="F432" s="25"/>
      <c r="G432" s="330">
        <f t="shared" si="50"/>
        <v>2500000</v>
      </c>
      <c r="H432" s="330">
        <f t="shared" si="50"/>
        <v>0</v>
      </c>
      <c r="I432" s="331">
        <f t="shared" si="50"/>
        <v>0</v>
      </c>
    </row>
    <row r="433" spans="1:9" s="19" customFormat="1" ht="38.25" customHeight="1">
      <c r="A433" s="35" t="s">
        <v>100</v>
      </c>
      <c r="B433" s="25" t="s">
        <v>660</v>
      </c>
      <c r="C433" s="25" t="s">
        <v>216</v>
      </c>
      <c r="D433" s="25" t="s">
        <v>10</v>
      </c>
      <c r="E433" s="25" t="s">
        <v>1126</v>
      </c>
      <c r="F433" s="25" t="s">
        <v>101</v>
      </c>
      <c r="G433" s="330">
        <v>2500000</v>
      </c>
      <c r="H433" s="330">
        <v>0</v>
      </c>
      <c r="I433" s="331">
        <v>0</v>
      </c>
    </row>
    <row r="434" spans="1:9" s="19" customFormat="1" ht="37.5">
      <c r="A434" s="35" t="s">
        <v>1127</v>
      </c>
      <c r="B434" s="25" t="s">
        <v>660</v>
      </c>
      <c r="C434" s="25" t="s">
        <v>216</v>
      </c>
      <c r="D434" s="25" t="s">
        <v>10</v>
      </c>
      <c r="E434" s="25" t="s">
        <v>1128</v>
      </c>
      <c r="F434" s="25"/>
      <c r="G434" s="330">
        <f aca="true" t="shared" si="51" ref="G434:I435">G435</f>
        <v>160000</v>
      </c>
      <c r="H434" s="330">
        <f t="shared" si="51"/>
        <v>0</v>
      </c>
      <c r="I434" s="331">
        <f t="shared" si="51"/>
        <v>0</v>
      </c>
    </row>
    <row r="435" spans="1:9" s="19" customFormat="1" ht="38.25" customHeight="1">
      <c r="A435" s="35" t="s">
        <v>146</v>
      </c>
      <c r="B435" s="25" t="s">
        <v>660</v>
      </c>
      <c r="C435" s="25" t="s">
        <v>216</v>
      </c>
      <c r="D435" s="25" t="s">
        <v>10</v>
      </c>
      <c r="E435" s="25" t="s">
        <v>1129</v>
      </c>
      <c r="F435" s="25"/>
      <c r="G435" s="330">
        <f t="shared" si="51"/>
        <v>160000</v>
      </c>
      <c r="H435" s="330">
        <f t="shared" si="51"/>
        <v>0</v>
      </c>
      <c r="I435" s="331">
        <f t="shared" si="51"/>
        <v>0</v>
      </c>
    </row>
    <row r="436" spans="1:9" s="19" customFormat="1" ht="38.25" customHeight="1">
      <c r="A436" s="35" t="s">
        <v>100</v>
      </c>
      <c r="B436" s="25" t="s">
        <v>660</v>
      </c>
      <c r="C436" s="25" t="s">
        <v>216</v>
      </c>
      <c r="D436" s="25" t="s">
        <v>10</v>
      </c>
      <c r="E436" s="25" t="s">
        <v>1129</v>
      </c>
      <c r="F436" s="25" t="s">
        <v>101</v>
      </c>
      <c r="G436" s="330">
        <v>160000</v>
      </c>
      <c r="H436" s="330">
        <v>0</v>
      </c>
      <c r="I436" s="331">
        <v>0</v>
      </c>
    </row>
    <row r="437" spans="1:9" s="19" customFormat="1" ht="37.5" customHeight="1">
      <c r="A437" s="35" t="s">
        <v>232</v>
      </c>
      <c r="B437" s="25" t="s">
        <v>660</v>
      </c>
      <c r="C437" s="25" t="s">
        <v>216</v>
      </c>
      <c r="D437" s="25" t="s">
        <v>10</v>
      </c>
      <c r="E437" s="25" t="s">
        <v>233</v>
      </c>
      <c r="F437" s="25"/>
      <c r="G437" s="330">
        <f aca="true" t="shared" si="52" ref="G437:I438">G438</f>
        <v>4280051.13</v>
      </c>
      <c r="H437" s="330">
        <f t="shared" si="52"/>
        <v>84546</v>
      </c>
      <c r="I437" s="331">
        <f t="shared" si="52"/>
        <v>84546</v>
      </c>
    </row>
    <row r="438" spans="1:9" s="19" customFormat="1" ht="57" customHeight="1">
      <c r="A438" s="35" t="s">
        <v>234</v>
      </c>
      <c r="B438" s="25" t="s">
        <v>660</v>
      </c>
      <c r="C438" s="25" t="s">
        <v>216</v>
      </c>
      <c r="D438" s="25" t="s">
        <v>10</v>
      </c>
      <c r="E438" s="25" t="s">
        <v>235</v>
      </c>
      <c r="F438" s="25"/>
      <c r="G438" s="330">
        <f t="shared" si="52"/>
        <v>4280051.13</v>
      </c>
      <c r="H438" s="330">
        <f t="shared" si="52"/>
        <v>84546</v>
      </c>
      <c r="I438" s="331">
        <f t="shared" si="52"/>
        <v>84546</v>
      </c>
    </row>
    <row r="439" spans="1:9" s="19" customFormat="1" ht="37.5" customHeight="1">
      <c r="A439" s="35" t="s">
        <v>236</v>
      </c>
      <c r="B439" s="25" t="s">
        <v>660</v>
      </c>
      <c r="C439" s="25" t="s">
        <v>216</v>
      </c>
      <c r="D439" s="25" t="s">
        <v>10</v>
      </c>
      <c r="E439" s="25" t="s">
        <v>237</v>
      </c>
      <c r="F439" s="25"/>
      <c r="G439" s="330">
        <f>G440+G442+G444</f>
        <v>4280051.13</v>
      </c>
      <c r="H439" s="330">
        <f>H444</f>
        <v>84546</v>
      </c>
      <c r="I439" s="331">
        <f>I444</f>
        <v>84546</v>
      </c>
    </row>
    <row r="440" spans="1:9" s="19" customFormat="1" ht="37.5" customHeight="1">
      <c r="A440" s="35" t="s">
        <v>1101</v>
      </c>
      <c r="B440" s="25" t="s">
        <v>660</v>
      </c>
      <c r="C440" s="25" t="s">
        <v>216</v>
      </c>
      <c r="D440" s="25" t="s">
        <v>10</v>
      </c>
      <c r="E440" s="25" t="s">
        <v>1130</v>
      </c>
      <c r="F440" s="25"/>
      <c r="G440" s="330">
        <f>G441</f>
        <v>3245020</v>
      </c>
      <c r="H440" s="330">
        <f>H441</f>
        <v>0</v>
      </c>
      <c r="I440" s="331">
        <f>I441</f>
        <v>0</v>
      </c>
    </row>
    <row r="441" spans="1:9" s="19" customFormat="1" ht="37.5" customHeight="1">
      <c r="A441" s="35" t="s">
        <v>178</v>
      </c>
      <c r="B441" s="25" t="s">
        <v>660</v>
      </c>
      <c r="C441" s="25" t="s">
        <v>216</v>
      </c>
      <c r="D441" s="25" t="s">
        <v>10</v>
      </c>
      <c r="E441" s="25" t="s">
        <v>1130</v>
      </c>
      <c r="F441" s="25" t="s">
        <v>179</v>
      </c>
      <c r="G441" s="330">
        <v>3245020</v>
      </c>
      <c r="H441" s="330">
        <v>0</v>
      </c>
      <c r="I441" s="331">
        <v>0</v>
      </c>
    </row>
    <row r="442" spans="1:9" s="19" customFormat="1" ht="37.5" customHeight="1">
      <c r="A442" s="35" t="s">
        <v>422</v>
      </c>
      <c r="B442" s="25" t="s">
        <v>660</v>
      </c>
      <c r="C442" s="25" t="s">
        <v>216</v>
      </c>
      <c r="D442" s="25" t="s">
        <v>10</v>
      </c>
      <c r="E442" s="25" t="s">
        <v>1131</v>
      </c>
      <c r="F442" s="25"/>
      <c r="G442" s="330">
        <f>G443</f>
        <v>950595</v>
      </c>
      <c r="H442" s="330">
        <f>H443</f>
        <v>0</v>
      </c>
      <c r="I442" s="331">
        <f>I443</f>
        <v>0</v>
      </c>
    </row>
    <row r="443" spans="1:9" s="19" customFormat="1" ht="37.5" customHeight="1">
      <c r="A443" s="35" t="s">
        <v>178</v>
      </c>
      <c r="B443" s="25" t="s">
        <v>660</v>
      </c>
      <c r="C443" s="25" t="s">
        <v>216</v>
      </c>
      <c r="D443" s="25" t="s">
        <v>10</v>
      </c>
      <c r="E443" s="25" t="s">
        <v>1131</v>
      </c>
      <c r="F443" s="25" t="s">
        <v>179</v>
      </c>
      <c r="G443" s="330">
        <v>950595</v>
      </c>
      <c r="H443" s="330">
        <v>0</v>
      </c>
      <c r="I443" s="331">
        <v>0</v>
      </c>
    </row>
    <row r="444" spans="1:9" s="19" customFormat="1" ht="18.75" customHeight="1">
      <c r="A444" s="35" t="s">
        <v>238</v>
      </c>
      <c r="B444" s="25" t="s">
        <v>660</v>
      </c>
      <c r="C444" s="25" t="s">
        <v>216</v>
      </c>
      <c r="D444" s="25" t="s">
        <v>10</v>
      </c>
      <c r="E444" s="25" t="s">
        <v>239</v>
      </c>
      <c r="F444" s="25"/>
      <c r="G444" s="330">
        <f>G445+G446</f>
        <v>84436.13</v>
      </c>
      <c r="H444" s="330">
        <f>H445+H446</f>
        <v>84546</v>
      </c>
      <c r="I444" s="331">
        <f>I446</f>
        <v>84546</v>
      </c>
    </row>
    <row r="445" spans="1:9" s="19" customFormat="1" ht="36.75" customHeight="1">
      <c r="A445" s="35" t="s">
        <v>178</v>
      </c>
      <c r="B445" s="25" t="s">
        <v>660</v>
      </c>
      <c r="C445" s="25" t="s">
        <v>216</v>
      </c>
      <c r="D445" s="25" t="s">
        <v>10</v>
      </c>
      <c r="E445" s="25" t="s">
        <v>239</v>
      </c>
      <c r="F445" s="25" t="s">
        <v>179</v>
      </c>
      <c r="G445" s="330">
        <v>0</v>
      </c>
      <c r="H445" s="330">
        <v>0</v>
      </c>
      <c r="I445" s="331">
        <v>0</v>
      </c>
    </row>
    <row r="446" spans="1:9" s="19" customFormat="1" ht="38.25" customHeight="1">
      <c r="A446" s="35" t="s">
        <v>100</v>
      </c>
      <c r="B446" s="25" t="s">
        <v>660</v>
      </c>
      <c r="C446" s="25" t="s">
        <v>216</v>
      </c>
      <c r="D446" s="25" t="s">
        <v>10</v>
      </c>
      <c r="E446" s="25" t="s">
        <v>239</v>
      </c>
      <c r="F446" s="25" t="s">
        <v>101</v>
      </c>
      <c r="G446" s="330">
        <v>84436.13</v>
      </c>
      <c r="H446" s="330">
        <v>84546</v>
      </c>
      <c r="I446" s="331">
        <v>84546</v>
      </c>
    </row>
    <row r="447" spans="1:9" s="19" customFormat="1" ht="44.25" customHeight="1">
      <c r="A447" s="35" t="s">
        <v>51</v>
      </c>
      <c r="B447" s="25" t="s">
        <v>660</v>
      </c>
      <c r="C447" s="25" t="s">
        <v>216</v>
      </c>
      <c r="D447" s="25" t="s">
        <v>10</v>
      </c>
      <c r="E447" s="25" t="s">
        <v>52</v>
      </c>
      <c r="F447" s="25"/>
      <c r="G447" s="330">
        <f>G448</f>
        <v>16501</v>
      </c>
      <c r="H447" s="330">
        <f aca="true" t="shared" si="53" ref="H447:I450">H448</f>
        <v>16600</v>
      </c>
      <c r="I447" s="331">
        <f t="shared" si="53"/>
        <v>16600</v>
      </c>
    </row>
    <row r="448" spans="1:9" s="19" customFormat="1" ht="66.75" customHeight="1">
      <c r="A448" s="35" t="s">
        <v>128</v>
      </c>
      <c r="B448" s="25" t="s">
        <v>660</v>
      </c>
      <c r="C448" s="25" t="s">
        <v>216</v>
      </c>
      <c r="D448" s="25" t="s">
        <v>10</v>
      </c>
      <c r="E448" s="25" t="s">
        <v>129</v>
      </c>
      <c r="F448" s="25"/>
      <c r="G448" s="330">
        <f>G449</f>
        <v>16501</v>
      </c>
      <c r="H448" s="330">
        <f t="shared" si="53"/>
        <v>16600</v>
      </c>
      <c r="I448" s="331">
        <f t="shared" si="53"/>
        <v>16600</v>
      </c>
    </row>
    <row r="449" spans="1:9" s="19" customFormat="1" ht="37.5" customHeight="1">
      <c r="A449" s="35" t="s">
        <v>130</v>
      </c>
      <c r="B449" s="25" t="s">
        <v>660</v>
      </c>
      <c r="C449" s="25" t="s">
        <v>216</v>
      </c>
      <c r="D449" s="25" t="s">
        <v>10</v>
      </c>
      <c r="E449" s="25" t="s">
        <v>131</v>
      </c>
      <c r="F449" s="25"/>
      <c r="G449" s="330">
        <f>G450</f>
        <v>16501</v>
      </c>
      <c r="H449" s="330">
        <f t="shared" si="53"/>
        <v>16600</v>
      </c>
      <c r="I449" s="331">
        <f t="shared" si="53"/>
        <v>16600</v>
      </c>
    </row>
    <row r="450" spans="1:9" s="19" customFormat="1" ht="37.5" customHeight="1">
      <c r="A450" s="35" t="s">
        <v>132</v>
      </c>
      <c r="B450" s="25" t="s">
        <v>660</v>
      </c>
      <c r="C450" s="25" t="s">
        <v>216</v>
      </c>
      <c r="D450" s="25" t="s">
        <v>10</v>
      </c>
      <c r="E450" s="25" t="s">
        <v>133</v>
      </c>
      <c r="F450" s="25"/>
      <c r="G450" s="330">
        <f>G451</f>
        <v>16501</v>
      </c>
      <c r="H450" s="330">
        <f t="shared" si="53"/>
        <v>16600</v>
      </c>
      <c r="I450" s="331">
        <f t="shared" si="53"/>
        <v>16600</v>
      </c>
    </row>
    <row r="451" spans="1:9" s="19" customFormat="1" ht="37.5" customHeight="1">
      <c r="A451" s="35" t="s">
        <v>100</v>
      </c>
      <c r="B451" s="25" t="s">
        <v>660</v>
      </c>
      <c r="C451" s="25" t="s">
        <v>216</v>
      </c>
      <c r="D451" s="25" t="s">
        <v>10</v>
      </c>
      <c r="E451" s="25" t="s">
        <v>133</v>
      </c>
      <c r="F451" s="25" t="s">
        <v>101</v>
      </c>
      <c r="G451" s="330">
        <v>16501</v>
      </c>
      <c r="H451" s="330">
        <v>16600</v>
      </c>
      <c r="I451" s="331">
        <v>16600</v>
      </c>
    </row>
    <row r="452" spans="1:9" s="19" customFormat="1" ht="57" customHeight="1">
      <c r="A452" s="35" t="s">
        <v>152</v>
      </c>
      <c r="B452" s="25" t="s">
        <v>660</v>
      </c>
      <c r="C452" s="25" t="s">
        <v>216</v>
      </c>
      <c r="D452" s="25" t="s">
        <v>10</v>
      </c>
      <c r="E452" s="25" t="s">
        <v>153</v>
      </c>
      <c r="F452" s="24"/>
      <c r="G452" s="330">
        <f aca="true" t="shared" si="54" ref="G452:I455">G453</f>
        <v>106560</v>
      </c>
      <c r="H452" s="330">
        <f t="shared" si="54"/>
        <v>106560</v>
      </c>
      <c r="I452" s="331">
        <f t="shared" si="54"/>
        <v>106560</v>
      </c>
    </row>
    <row r="453" spans="1:9" s="19" customFormat="1" ht="123.75" customHeight="1">
      <c r="A453" s="35" t="s">
        <v>154</v>
      </c>
      <c r="B453" s="25" t="s">
        <v>660</v>
      </c>
      <c r="C453" s="25" t="s">
        <v>216</v>
      </c>
      <c r="D453" s="25" t="s">
        <v>10</v>
      </c>
      <c r="E453" s="25" t="s">
        <v>155</v>
      </c>
      <c r="F453" s="25"/>
      <c r="G453" s="330">
        <f t="shared" si="54"/>
        <v>106560</v>
      </c>
      <c r="H453" s="330">
        <f t="shared" si="54"/>
        <v>106560</v>
      </c>
      <c r="I453" s="331">
        <f t="shared" si="54"/>
        <v>106560</v>
      </c>
    </row>
    <row r="454" spans="1:9" s="19" customFormat="1" ht="61.5" customHeight="1">
      <c r="A454" s="35" t="s">
        <v>160</v>
      </c>
      <c r="B454" s="25" t="s">
        <v>660</v>
      </c>
      <c r="C454" s="25" t="s">
        <v>216</v>
      </c>
      <c r="D454" s="25" t="s">
        <v>10</v>
      </c>
      <c r="E454" s="25" t="s">
        <v>161</v>
      </c>
      <c r="F454" s="25"/>
      <c r="G454" s="330">
        <f t="shared" si="54"/>
        <v>106560</v>
      </c>
      <c r="H454" s="330">
        <f t="shared" si="54"/>
        <v>106560</v>
      </c>
      <c r="I454" s="331">
        <f t="shared" si="54"/>
        <v>106560</v>
      </c>
    </row>
    <row r="455" spans="1:9" s="19" customFormat="1" ht="56.25">
      <c r="A455" s="35" t="s">
        <v>158</v>
      </c>
      <c r="B455" s="25" t="s">
        <v>660</v>
      </c>
      <c r="C455" s="25" t="s">
        <v>216</v>
      </c>
      <c r="D455" s="25" t="s">
        <v>10</v>
      </c>
      <c r="E455" s="25" t="s">
        <v>162</v>
      </c>
      <c r="F455" s="25"/>
      <c r="G455" s="330">
        <f t="shared" si="54"/>
        <v>106560</v>
      </c>
      <c r="H455" s="330">
        <f t="shared" si="54"/>
        <v>106560</v>
      </c>
      <c r="I455" s="331">
        <f t="shared" si="54"/>
        <v>106560</v>
      </c>
    </row>
    <row r="456" spans="1:9" s="19" customFormat="1" ht="37.5">
      <c r="A456" s="35" t="s">
        <v>100</v>
      </c>
      <c r="B456" s="25" t="s">
        <v>660</v>
      </c>
      <c r="C456" s="25" t="s">
        <v>216</v>
      </c>
      <c r="D456" s="25" t="s">
        <v>10</v>
      </c>
      <c r="E456" s="25" t="s">
        <v>162</v>
      </c>
      <c r="F456" s="25" t="s">
        <v>101</v>
      </c>
      <c r="G456" s="330">
        <v>106560</v>
      </c>
      <c r="H456" s="330">
        <v>106560</v>
      </c>
      <c r="I456" s="331">
        <v>106560</v>
      </c>
    </row>
    <row r="457" spans="1:9" s="16" customFormat="1" ht="18.75">
      <c r="A457" s="32" t="s">
        <v>435</v>
      </c>
      <c r="B457" s="24" t="s">
        <v>660</v>
      </c>
      <c r="C457" s="24" t="s">
        <v>216</v>
      </c>
      <c r="D457" s="24" t="s">
        <v>216</v>
      </c>
      <c r="E457" s="24"/>
      <c r="F457" s="24"/>
      <c r="G457" s="342">
        <f>G458</f>
        <v>2316980</v>
      </c>
      <c r="H457" s="342">
        <f>H458</f>
        <v>606064</v>
      </c>
      <c r="I457" s="343">
        <f>I458</f>
        <v>486266</v>
      </c>
    </row>
    <row r="458" spans="1:9" s="16" customFormat="1" ht="57.75" customHeight="1">
      <c r="A458" s="35" t="s">
        <v>256</v>
      </c>
      <c r="B458" s="25" t="s">
        <v>660</v>
      </c>
      <c r="C458" s="25" t="s">
        <v>216</v>
      </c>
      <c r="D458" s="25" t="s">
        <v>216</v>
      </c>
      <c r="E458" s="25" t="s">
        <v>257</v>
      </c>
      <c r="F458" s="25"/>
      <c r="G458" s="330">
        <f>G459+G463</f>
        <v>2316980</v>
      </c>
      <c r="H458" s="330">
        <f>H459+H463</f>
        <v>606064</v>
      </c>
      <c r="I458" s="331">
        <f>I459+I463</f>
        <v>486266</v>
      </c>
    </row>
    <row r="459" spans="1:9" s="16" customFormat="1" ht="99" customHeight="1">
      <c r="A459" s="35" t="s">
        <v>258</v>
      </c>
      <c r="B459" s="25" t="s">
        <v>660</v>
      </c>
      <c r="C459" s="25" t="s">
        <v>216</v>
      </c>
      <c r="D459" s="25" t="s">
        <v>216</v>
      </c>
      <c r="E459" s="25" t="s">
        <v>259</v>
      </c>
      <c r="F459" s="25"/>
      <c r="G459" s="330">
        <f>G460</f>
        <v>101000</v>
      </c>
      <c r="H459" s="330">
        <f aca="true" t="shared" si="55" ref="H459:I461">H460</f>
        <v>0</v>
      </c>
      <c r="I459" s="331">
        <f t="shared" si="55"/>
        <v>0</v>
      </c>
    </row>
    <row r="460" spans="1:9" s="16" customFormat="1" ht="38.25" customHeight="1">
      <c r="A460" s="35" t="s">
        <v>260</v>
      </c>
      <c r="B460" s="25" t="s">
        <v>660</v>
      </c>
      <c r="C460" s="25" t="s">
        <v>216</v>
      </c>
      <c r="D460" s="25" t="s">
        <v>216</v>
      </c>
      <c r="E460" s="25" t="s">
        <v>261</v>
      </c>
      <c r="F460" s="25"/>
      <c r="G460" s="330">
        <f>G461</f>
        <v>101000</v>
      </c>
      <c r="H460" s="330">
        <f t="shared" si="55"/>
        <v>0</v>
      </c>
      <c r="I460" s="331">
        <f t="shared" si="55"/>
        <v>0</v>
      </c>
    </row>
    <row r="461" spans="1:9" s="16" customFormat="1" ht="21" customHeight="1">
      <c r="A461" s="35" t="s">
        <v>262</v>
      </c>
      <c r="B461" s="25" t="s">
        <v>660</v>
      </c>
      <c r="C461" s="25" t="s">
        <v>216</v>
      </c>
      <c r="D461" s="25" t="s">
        <v>216</v>
      </c>
      <c r="E461" s="25" t="s">
        <v>263</v>
      </c>
      <c r="F461" s="25"/>
      <c r="G461" s="330">
        <f>G462</f>
        <v>101000</v>
      </c>
      <c r="H461" s="330">
        <f t="shared" si="55"/>
        <v>0</v>
      </c>
      <c r="I461" s="331">
        <f t="shared" si="55"/>
        <v>0</v>
      </c>
    </row>
    <row r="462" spans="1:9" s="16" customFormat="1" ht="38.25" customHeight="1">
      <c r="A462" s="35" t="s">
        <v>48</v>
      </c>
      <c r="B462" s="25" t="s">
        <v>660</v>
      </c>
      <c r="C462" s="25" t="s">
        <v>216</v>
      </c>
      <c r="D462" s="25" t="s">
        <v>216</v>
      </c>
      <c r="E462" s="25" t="s">
        <v>263</v>
      </c>
      <c r="F462" s="25" t="s">
        <v>81</v>
      </c>
      <c r="G462" s="330">
        <v>101000</v>
      </c>
      <c r="H462" s="330">
        <v>0</v>
      </c>
      <c r="I462" s="331">
        <v>0</v>
      </c>
    </row>
    <row r="463" spans="1:9" s="16" customFormat="1" ht="75.75" customHeight="1">
      <c r="A463" s="35" t="s">
        <v>264</v>
      </c>
      <c r="B463" s="25" t="s">
        <v>660</v>
      </c>
      <c r="C463" s="25" t="s">
        <v>216</v>
      </c>
      <c r="D463" s="25" t="s">
        <v>216</v>
      </c>
      <c r="E463" s="25" t="s">
        <v>265</v>
      </c>
      <c r="F463" s="25"/>
      <c r="G463" s="330">
        <f>G464</f>
        <v>2215980</v>
      </c>
      <c r="H463" s="330">
        <f>H464</f>
        <v>606064</v>
      </c>
      <c r="I463" s="331">
        <f>I464</f>
        <v>486266</v>
      </c>
    </row>
    <row r="464" spans="1:9" s="16" customFormat="1" ht="39" customHeight="1">
      <c r="A464" s="37" t="s">
        <v>266</v>
      </c>
      <c r="B464" s="25" t="s">
        <v>660</v>
      </c>
      <c r="C464" s="25" t="s">
        <v>216</v>
      </c>
      <c r="D464" s="25" t="s">
        <v>216</v>
      </c>
      <c r="E464" s="25" t="s">
        <v>267</v>
      </c>
      <c r="F464" s="25"/>
      <c r="G464" s="330">
        <f>G465+G467</f>
        <v>2215980</v>
      </c>
      <c r="H464" s="330">
        <f>H467</f>
        <v>606064</v>
      </c>
      <c r="I464" s="331">
        <f>I467</f>
        <v>486266</v>
      </c>
    </row>
    <row r="465" spans="1:9" s="16" customFormat="1" ht="25.5" customHeight="1">
      <c r="A465" s="37" t="s">
        <v>1133</v>
      </c>
      <c r="B465" s="25" t="s">
        <v>660</v>
      </c>
      <c r="C465" s="25" t="s">
        <v>216</v>
      </c>
      <c r="D465" s="25" t="s">
        <v>216</v>
      </c>
      <c r="E465" s="25" t="s">
        <v>1134</v>
      </c>
      <c r="F465" s="25"/>
      <c r="G465" s="330">
        <f>G466</f>
        <v>1774282</v>
      </c>
      <c r="H465" s="330">
        <f>H466</f>
        <v>0</v>
      </c>
      <c r="I465" s="331">
        <f>I466</f>
        <v>0</v>
      </c>
    </row>
    <row r="466" spans="1:9" s="16" customFormat="1" ht="39" customHeight="1">
      <c r="A466" s="37" t="s">
        <v>100</v>
      </c>
      <c r="B466" s="25" t="s">
        <v>660</v>
      </c>
      <c r="C466" s="25" t="s">
        <v>216</v>
      </c>
      <c r="D466" s="25" t="s">
        <v>216</v>
      </c>
      <c r="E466" s="25" t="s">
        <v>1134</v>
      </c>
      <c r="F466" s="25" t="s">
        <v>101</v>
      </c>
      <c r="G466" s="330">
        <v>1774282</v>
      </c>
      <c r="H466" s="330">
        <v>0</v>
      </c>
      <c r="I466" s="331">
        <v>0</v>
      </c>
    </row>
    <row r="467" spans="1:9" s="16" customFormat="1" ht="20.25" customHeight="1">
      <c r="A467" s="44" t="s">
        <v>268</v>
      </c>
      <c r="B467" s="25" t="s">
        <v>660</v>
      </c>
      <c r="C467" s="25" t="s">
        <v>216</v>
      </c>
      <c r="D467" s="25" t="s">
        <v>216</v>
      </c>
      <c r="E467" s="25" t="s">
        <v>269</v>
      </c>
      <c r="F467" s="25"/>
      <c r="G467" s="330">
        <f>G468</f>
        <v>441698</v>
      </c>
      <c r="H467" s="330">
        <f>H468</f>
        <v>606064</v>
      </c>
      <c r="I467" s="331">
        <f>I468</f>
        <v>486266</v>
      </c>
    </row>
    <row r="468" spans="1:9" s="16" customFormat="1" ht="37.5">
      <c r="A468" s="44" t="s">
        <v>100</v>
      </c>
      <c r="B468" s="25" t="s">
        <v>660</v>
      </c>
      <c r="C468" s="25" t="s">
        <v>216</v>
      </c>
      <c r="D468" s="25" t="s">
        <v>216</v>
      </c>
      <c r="E468" s="25" t="s">
        <v>269</v>
      </c>
      <c r="F468" s="25" t="s">
        <v>101</v>
      </c>
      <c r="G468" s="330">
        <v>441698</v>
      </c>
      <c r="H468" s="330">
        <v>606064</v>
      </c>
      <c r="I468" s="331">
        <v>486266</v>
      </c>
    </row>
    <row r="469" spans="1:9" s="19" customFormat="1" ht="18.75">
      <c r="A469" s="32" t="s">
        <v>272</v>
      </c>
      <c r="B469" s="24" t="s">
        <v>660</v>
      </c>
      <c r="C469" s="24" t="s">
        <v>216</v>
      </c>
      <c r="D469" s="24" t="s">
        <v>151</v>
      </c>
      <c r="E469" s="24"/>
      <c r="F469" s="25"/>
      <c r="G469" s="342">
        <f>G470+G482</f>
        <v>10421468.26</v>
      </c>
      <c r="H469" s="342">
        <f aca="true" t="shared" si="56" ref="G469:I470">H470</f>
        <v>9426033.49</v>
      </c>
      <c r="I469" s="343">
        <f t="shared" si="56"/>
        <v>9426033.49</v>
      </c>
    </row>
    <row r="470" spans="1:9" s="19" customFormat="1" ht="37.5" customHeight="1">
      <c r="A470" s="35" t="s">
        <v>218</v>
      </c>
      <c r="B470" s="25" t="s">
        <v>660</v>
      </c>
      <c r="C470" s="25" t="s">
        <v>216</v>
      </c>
      <c r="D470" s="25" t="s">
        <v>151</v>
      </c>
      <c r="E470" s="25" t="s">
        <v>219</v>
      </c>
      <c r="F470" s="25"/>
      <c r="G470" s="330">
        <f t="shared" si="56"/>
        <v>10331468.26</v>
      </c>
      <c r="H470" s="330">
        <f t="shared" si="56"/>
        <v>9426033.49</v>
      </c>
      <c r="I470" s="331">
        <f t="shared" si="56"/>
        <v>9426033.49</v>
      </c>
    </row>
    <row r="471" spans="1:9" s="19" customFormat="1" ht="54" customHeight="1">
      <c r="A471" s="35" t="s">
        <v>273</v>
      </c>
      <c r="B471" s="25" t="s">
        <v>660</v>
      </c>
      <c r="C471" s="25" t="s">
        <v>216</v>
      </c>
      <c r="D471" s="25" t="s">
        <v>151</v>
      </c>
      <c r="E471" s="25" t="s">
        <v>274</v>
      </c>
      <c r="F471" s="25"/>
      <c r="G471" s="330">
        <f>G472+G478</f>
        <v>10331468.26</v>
      </c>
      <c r="H471" s="330">
        <f>H472+H478</f>
        <v>9426033.49</v>
      </c>
      <c r="I471" s="331">
        <f>I472+I478</f>
        <v>9426033.49</v>
      </c>
    </row>
    <row r="472" spans="1:9" s="19" customFormat="1" ht="38.25" customHeight="1">
      <c r="A472" s="35" t="s">
        <v>275</v>
      </c>
      <c r="B472" s="25" t="s">
        <v>660</v>
      </c>
      <c r="C472" s="25" t="s">
        <v>216</v>
      </c>
      <c r="D472" s="25" t="s">
        <v>151</v>
      </c>
      <c r="E472" s="25" t="s">
        <v>276</v>
      </c>
      <c r="F472" s="25"/>
      <c r="G472" s="330">
        <f>G473+G475</f>
        <v>7836583.51</v>
      </c>
      <c r="H472" s="330">
        <f>H473+H475</f>
        <v>6748301.42</v>
      </c>
      <c r="I472" s="331">
        <f>I473+I475</f>
        <v>6748301.42</v>
      </c>
    </row>
    <row r="473" spans="1:9" s="19" customFormat="1" ht="42.75" customHeight="1">
      <c r="A473" s="35" t="s">
        <v>277</v>
      </c>
      <c r="B473" s="25" t="s">
        <v>660</v>
      </c>
      <c r="C473" s="25" t="s">
        <v>216</v>
      </c>
      <c r="D473" s="25" t="s">
        <v>151</v>
      </c>
      <c r="E473" s="25" t="s">
        <v>278</v>
      </c>
      <c r="F473" s="25"/>
      <c r="G473" s="330">
        <f>G474</f>
        <v>301534</v>
      </c>
      <c r="H473" s="330">
        <f>H474</f>
        <v>301534</v>
      </c>
      <c r="I473" s="331">
        <f>I474</f>
        <v>301534</v>
      </c>
    </row>
    <row r="474" spans="1:9" s="19" customFormat="1" ht="57.75" customHeight="1">
      <c r="A474" s="35" t="s">
        <v>17</v>
      </c>
      <c r="B474" s="25" t="s">
        <v>660</v>
      </c>
      <c r="C474" s="25" t="s">
        <v>216</v>
      </c>
      <c r="D474" s="25" t="s">
        <v>151</v>
      </c>
      <c r="E474" s="25" t="s">
        <v>278</v>
      </c>
      <c r="F474" s="25" t="s">
        <v>25</v>
      </c>
      <c r="G474" s="72">
        <v>301534</v>
      </c>
      <c r="H474" s="72">
        <v>301534</v>
      </c>
      <c r="I474" s="67">
        <v>301534</v>
      </c>
    </row>
    <row r="475" spans="1:9" s="19" customFormat="1" ht="38.25" customHeight="1">
      <c r="A475" s="35" t="s">
        <v>146</v>
      </c>
      <c r="B475" s="25" t="s">
        <v>660</v>
      </c>
      <c r="C475" s="25" t="s">
        <v>216</v>
      </c>
      <c r="D475" s="25" t="s">
        <v>151</v>
      </c>
      <c r="E475" s="25" t="s">
        <v>279</v>
      </c>
      <c r="F475" s="25"/>
      <c r="G475" s="330">
        <f>G476+G477</f>
        <v>7535049.51</v>
      </c>
      <c r="H475" s="330">
        <f>H476+H477</f>
        <v>6446767.42</v>
      </c>
      <c r="I475" s="331">
        <f>I476+I477</f>
        <v>6446767.42</v>
      </c>
    </row>
    <row r="476" spans="1:9" s="19" customFormat="1" ht="57" customHeight="1">
      <c r="A476" s="35" t="s">
        <v>17</v>
      </c>
      <c r="B476" s="25" t="s">
        <v>660</v>
      </c>
      <c r="C476" s="25" t="s">
        <v>216</v>
      </c>
      <c r="D476" s="25" t="s">
        <v>151</v>
      </c>
      <c r="E476" s="25" t="s">
        <v>279</v>
      </c>
      <c r="F476" s="25" t="s">
        <v>25</v>
      </c>
      <c r="G476" s="330">
        <v>6858985.51</v>
      </c>
      <c r="H476" s="330">
        <v>6098005.42</v>
      </c>
      <c r="I476" s="331">
        <v>6098005.42</v>
      </c>
    </row>
    <row r="477" spans="1:9" s="19" customFormat="1" ht="38.25" customHeight="1">
      <c r="A477" s="35" t="s">
        <v>48</v>
      </c>
      <c r="B477" s="25" t="s">
        <v>660</v>
      </c>
      <c r="C477" s="25" t="s">
        <v>216</v>
      </c>
      <c r="D477" s="25" t="s">
        <v>151</v>
      </c>
      <c r="E477" s="25" t="s">
        <v>279</v>
      </c>
      <c r="F477" s="25" t="s">
        <v>81</v>
      </c>
      <c r="G477" s="330">
        <v>676064</v>
      </c>
      <c r="H477" s="330">
        <v>348762</v>
      </c>
      <c r="I477" s="331">
        <v>348762</v>
      </c>
    </row>
    <row r="478" spans="1:9" s="19" customFormat="1" ht="36.75" customHeight="1">
      <c r="A478" s="35" t="s">
        <v>78</v>
      </c>
      <c r="B478" s="25" t="s">
        <v>660</v>
      </c>
      <c r="C478" s="25" t="s">
        <v>216</v>
      </c>
      <c r="D478" s="25" t="s">
        <v>151</v>
      </c>
      <c r="E478" s="25" t="s">
        <v>280</v>
      </c>
      <c r="F478" s="25"/>
      <c r="G478" s="330">
        <f aca="true" t="shared" si="57" ref="G478:I479">G479</f>
        <v>2494884.75</v>
      </c>
      <c r="H478" s="330">
        <f t="shared" si="57"/>
        <v>2677732.07</v>
      </c>
      <c r="I478" s="331">
        <f t="shared" si="57"/>
        <v>2677732.07</v>
      </c>
    </row>
    <row r="479" spans="1:9" s="19" customFormat="1" ht="38.25" customHeight="1">
      <c r="A479" s="35" t="s">
        <v>15</v>
      </c>
      <c r="B479" s="25" t="s">
        <v>660</v>
      </c>
      <c r="C479" s="25" t="s">
        <v>216</v>
      </c>
      <c r="D479" s="25" t="s">
        <v>151</v>
      </c>
      <c r="E479" s="25" t="s">
        <v>281</v>
      </c>
      <c r="F479" s="25"/>
      <c r="G479" s="330">
        <f>G480+G481</f>
        <v>2494884.75</v>
      </c>
      <c r="H479" s="330">
        <f t="shared" si="57"/>
        <v>2677732.07</v>
      </c>
      <c r="I479" s="331">
        <f t="shared" si="57"/>
        <v>2677732.07</v>
      </c>
    </row>
    <row r="480" spans="1:9" s="19" customFormat="1" ht="56.25" customHeight="1">
      <c r="A480" s="35" t="s">
        <v>17</v>
      </c>
      <c r="B480" s="25" t="s">
        <v>660</v>
      </c>
      <c r="C480" s="25" t="s">
        <v>216</v>
      </c>
      <c r="D480" s="25" t="s">
        <v>151</v>
      </c>
      <c r="E480" s="25" t="s">
        <v>281</v>
      </c>
      <c r="F480" s="25" t="s">
        <v>25</v>
      </c>
      <c r="G480" s="350">
        <v>2486384.75</v>
      </c>
      <c r="H480" s="350">
        <v>2677732.07</v>
      </c>
      <c r="I480" s="351">
        <v>2677732.07</v>
      </c>
    </row>
    <row r="481" spans="1:9" s="19" customFormat="1" ht="37.5" customHeight="1">
      <c r="A481" s="35" t="s">
        <v>48</v>
      </c>
      <c r="B481" s="25" t="s">
        <v>660</v>
      </c>
      <c r="C481" s="25" t="s">
        <v>216</v>
      </c>
      <c r="D481" s="25" t="s">
        <v>151</v>
      </c>
      <c r="E481" s="25" t="s">
        <v>281</v>
      </c>
      <c r="F481" s="25" t="s">
        <v>81</v>
      </c>
      <c r="G481" s="350">
        <v>8500</v>
      </c>
      <c r="H481" s="350">
        <v>0</v>
      </c>
      <c r="I481" s="351">
        <v>0</v>
      </c>
    </row>
    <row r="482" spans="1:9" s="19" customFormat="1" ht="37.5" customHeight="1">
      <c r="A482" s="35" t="s">
        <v>51</v>
      </c>
      <c r="B482" s="25" t="s">
        <v>660</v>
      </c>
      <c r="C482" s="25" t="s">
        <v>216</v>
      </c>
      <c r="D482" s="25" t="s">
        <v>151</v>
      </c>
      <c r="E482" s="25" t="s">
        <v>52</v>
      </c>
      <c r="F482" s="25"/>
      <c r="G482" s="350">
        <f>G483</f>
        <v>90000</v>
      </c>
      <c r="H482" s="350">
        <f aca="true" t="shared" si="58" ref="H482:I485">H483</f>
        <v>0</v>
      </c>
      <c r="I482" s="351">
        <f t="shared" si="58"/>
        <v>0</v>
      </c>
    </row>
    <row r="483" spans="1:9" s="19" customFormat="1" ht="58.5" customHeight="1">
      <c r="A483" s="35" t="s">
        <v>128</v>
      </c>
      <c r="B483" s="25" t="s">
        <v>660</v>
      </c>
      <c r="C483" s="25" t="s">
        <v>216</v>
      </c>
      <c r="D483" s="25" t="s">
        <v>151</v>
      </c>
      <c r="E483" s="25" t="s">
        <v>129</v>
      </c>
      <c r="F483" s="25"/>
      <c r="G483" s="350">
        <f>G484</f>
        <v>90000</v>
      </c>
      <c r="H483" s="350">
        <f t="shared" si="58"/>
        <v>0</v>
      </c>
      <c r="I483" s="351">
        <f t="shared" si="58"/>
        <v>0</v>
      </c>
    </row>
    <row r="484" spans="1:9" s="19" customFormat="1" ht="37.5" customHeight="1">
      <c r="A484" s="35" t="s">
        <v>1135</v>
      </c>
      <c r="B484" s="25" t="s">
        <v>660</v>
      </c>
      <c r="C484" s="25" t="s">
        <v>216</v>
      </c>
      <c r="D484" s="25" t="s">
        <v>151</v>
      </c>
      <c r="E484" s="25" t="s">
        <v>1136</v>
      </c>
      <c r="F484" s="25"/>
      <c r="G484" s="350">
        <f>G485</f>
        <v>90000</v>
      </c>
      <c r="H484" s="350">
        <f t="shared" si="58"/>
        <v>0</v>
      </c>
      <c r="I484" s="351">
        <f t="shared" si="58"/>
        <v>0</v>
      </c>
    </row>
    <row r="485" spans="1:9" s="19" customFormat="1" ht="42" customHeight="1">
      <c r="A485" s="35" t="s">
        <v>132</v>
      </c>
      <c r="B485" s="25" t="s">
        <v>660</v>
      </c>
      <c r="C485" s="25" t="s">
        <v>216</v>
      </c>
      <c r="D485" s="25" t="s">
        <v>151</v>
      </c>
      <c r="E485" s="25" t="s">
        <v>1137</v>
      </c>
      <c r="F485" s="25"/>
      <c r="G485" s="350">
        <f>G486</f>
        <v>90000</v>
      </c>
      <c r="H485" s="350">
        <f t="shared" si="58"/>
        <v>0</v>
      </c>
      <c r="I485" s="351">
        <f t="shared" si="58"/>
        <v>0</v>
      </c>
    </row>
    <row r="486" spans="1:9" s="19" customFormat="1" ht="38.25" customHeight="1">
      <c r="A486" s="35" t="s">
        <v>48</v>
      </c>
      <c r="B486" s="25" t="s">
        <v>660</v>
      </c>
      <c r="C486" s="25" t="s">
        <v>216</v>
      </c>
      <c r="D486" s="25" t="s">
        <v>151</v>
      </c>
      <c r="E486" s="25" t="s">
        <v>1138</v>
      </c>
      <c r="F486" s="25" t="s">
        <v>81</v>
      </c>
      <c r="G486" s="350">
        <v>90000</v>
      </c>
      <c r="H486" s="350">
        <v>0</v>
      </c>
      <c r="I486" s="351">
        <v>0</v>
      </c>
    </row>
    <row r="487" spans="1:9" s="19" customFormat="1" ht="27.75" customHeight="1">
      <c r="A487" s="47" t="s">
        <v>394</v>
      </c>
      <c r="B487" s="24" t="s">
        <v>660</v>
      </c>
      <c r="C487" s="24">
        <v>10</v>
      </c>
      <c r="D487" s="24"/>
      <c r="E487" s="24"/>
      <c r="F487" s="25"/>
      <c r="G487" s="339">
        <f>G488+G494</f>
        <v>23724055</v>
      </c>
      <c r="H487" s="339">
        <f>H488+H494</f>
        <v>22333173</v>
      </c>
      <c r="I487" s="340">
        <f>I488+I494</f>
        <v>22333173</v>
      </c>
    </row>
    <row r="488" spans="1:9" s="19" customFormat="1" ht="27.75" customHeight="1">
      <c r="A488" s="47" t="s">
        <v>317</v>
      </c>
      <c r="B488" s="24" t="s">
        <v>660</v>
      </c>
      <c r="C488" s="24" t="s">
        <v>310</v>
      </c>
      <c r="D488" s="24" t="s">
        <v>19</v>
      </c>
      <c r="E488" s="24"/>
      <c r="F488" s="25"/>
      <c r="G488" s="339">
        <f>G489</f>
        <v>17848332</v>
      </c>
      <c r="H488" s="339">
        <f aca="true" t="shared" si="59" ref="H488:I492">H489</f>
        <v>16460900</v>
      </c>
      <c r="I488" s="340">
        <f t="shared" si="59"/>
        <v>16460900</v>
      </c>
    </row>
    <row r="489" spans="1:9" s="19" customFormat="1" ht="36.75" customHeight="1">
      <c r="A489" s="35" t="s">
        <v>218</v>
      </c>
      <c r="B489" s="25" t="s">
        <v>660</v>
      </c>
      <c r="C489" s="25" t="s">
        <v>310</v>
      </c>
      <c r="D489" s="25" t="s">
        <v>19</v>
      </c>
      <c r="E489" s="25" t="s">
        <v>219</v>
      </c>
      <c r="F489" s="25"/>
      <c r="G489" s="350">
        <f>G490</f>
        <v>17848332</v>
      </c>
      <c r="H489" s="350">
        <f t="shared" si="59"/>
        <v>16460900</v>
      </c>
      <c r="I489" s="351">
        <f t="shared" si="59"/>
        <v>16460900</v>
      </c>
    </row>
    <row r="490" spans="1:9" s="19" customFormat="1" ht="55.5" customHeight="1">
      <c r="A490" s="35" t="s">
        <v>220</v>
      </c>
      <c r="B490" s="25" t="s">
        <v>660</v>
      </c>
      <c r="C490" s="25" t="s">
        <v>310</v>
      </c>
      <c r="D490" s="25" t="s">
        <v>19</v>
      </c>
      <c r="E490" s="25" t="s">
        <v>221</v>
      </c>
      <c r="F490" s="25"/>
      <c r="G490" s="350">
        <f>G491</f>
        <v>17848332</v>
      </c>
      <c r="H490" s="350">
        <f t="shared" si="59"/>
        <v>16460900</v>
      </c>
      <c r="I490" s="351">
        <f t="shared" si="59"/>
        <v>16460900</v>
      </c>
    </row>
    <row r="491" spans="1:9" s="19" customFormat="1" ht="40.5" customHeight="1">
      <c r="A491" s="35" t="s">
        <v>226</v>
      </c>
      <c r="B491" s="25" t="s">
        <v>660</v>
      </c>
      <c r="C491" s="25" t="s">
        <v>310</v>
      </c>
      <c r="D491" s="25" t="s">
        <v>19</v>
      </c>
      <c r="E491" s="25" t="s">
        <v>227</v>
      </c>
      <c r="F491" s="25"/>
      <c r="G491" s="350">
        <f>G492</f>
        <v>17848332</v>
      </c>
      <c r="H491" s="350">
        <f t="shared" si="59"/>
        <v>16460900</v>
      </c>
      <c r="I491" s="351">
        <f t="shared" si="59"/>
        <v>16460900</v>
      </c>
    </row>
    <row r="492" spans="1:9" s="19" customFormat="1" ht="76.5" customHeight="1">
      <c r="A492" s="35" t="s">
        <v>340</v>
      </c>
      <c r="B492" s="25" t="s">
        <v>660</v>
      </c>
      <c r="C492" s="25" t="s">
        <v>310</v>
      </c>
      <c r="D492" s="25" t="s">
        <v>19</v>
      </c>
      <c r="E492" s="25" t="s">
        <v>341</v>
      </c>
      <c r="F492" s="25"/>
      <c r="G492" s="350">
        <f>G493</f>
        <v>17848332</v>
      </c>
      <c r="H492" s="350">
        <f t="shared" si="59"/>
        <v>16460900</v>
      </c>
      <c r="I492" s="351">
        <f t="shared" si="59"/>
        <v>16460900</v>
      </c>
    </row>
    <row r="493" spans="1:9" s="19" customFormat="1" ht="38.25" customHeight="1">
      <c r="A493" s="35" t="s">
        <v>100</v>
      </c>
      <c r="B493" s="25" t="s">
        <v>660</v>
      </c>
      <c r="C493" s="25" t="s">
        <v>310</v>
      </c>
      <c r="D493" s="25" t="s">
        <v>19</v>
      </c>
      <c r="E493" s="25" t="s">
        <v>341</v>
      </c>
      <c r="F493" s="25" t="s">
        <v>101</v>
      </c>
      <c r="G493" s="72">
        <v>17848332</v>
      </c>
      <c r="H493" s="72">
        <v>16460900</v>
      </c>
      <c r="I493" s="67">
        <v>16460900</v>
      </c>
    </row>
    <row r="494" spans="1:9" s="19" customFormat="1" ht="18.75">
      <c r="A494" s="32" t="s">
        <v>346</v>
      </c>
      <c r="B494" s="24" t="s">
        <v>660</v>
      </c>
      <c r="C494" s="24" t="s">
        <v>310</v>
      </c>
      <c r="D494" s="24" t="s">
        <v>39</v>
      </c>
      <c r="E494" s="25"/>
      <c r="F494" s="25"/>
      <c r="G494" s="339">
        <f>G495</f>
        <v>5875723</v>
      </c>
      <c r="H494" s="339">
        <f>H495</f>
        <v>5872273</v>
      </c>
      <c r="I494" s="340">
        <f>I495</f>
        <v>5872273</v>
      </c>
    </row>
    <row r="495" spans="1:9" s="19" customFormat="1" ht="37.5">
      <c r="A495" s="35" t="s">
        <v>218</v>
      </c>
      <c r="B495" s="25" t="s">
        <v>660</v>
      </c>
      <c r="C495" s="25" t="s">
        <v>310</v>
      </c>
      <c r="D495" s="25" t="s">
        <v>39</v>
      </c>
      <c r="E495" s="25" t="s">
        <v>219</v>
      </c>
      <c r="F495" s="25"/>
      <c r="G495" s="350">
        <f>G496+G503</f>
        <v>5875723</v>
      </c>
      <c r="H495" s="350">
        <f>H496+H503</f>
        <v>5872273</v>
      </c>
      <c r="I495" s="351">
        <f>I496+I503</f>
        <v>5872273</v>
      </c>
    </row>
    <row r="496" spans="1:9" s="19" customFormat="1" ht="75">
      <c r="A496" s="35" t="s">
        <v>273</v>
      </c>
      <c r="B496" s="25" t="s">
        <v>660</v>
      </c>
      <c r="C496" s="25" t="s">
        <v>310</v>
      </c>
      <c r="D496" s="25" t="s">
        <v>39</v>
      </c>
      <c r="E496" s="25" t="s">
        <v>274</v>
      </c>
      <c r="F496" s="25"/>
      <c r="G496" s="350">
        <f>G497+G500</f>
        <v>3450</v>
      </c>
      <c r="H496" s="350">
        <f>H497+H500</f>
        <v>0</v>
      </c>
      <c r="I496" s="351">
        <f>I497+I500</f>
        <v>0</v>
      </c>
    </row>
    <row r="497" spans="1:9" s="19" customFormat="1" ht="37.5">
      <c r="A497" s="35" t="s">
        <v>275</v>
      </c>
      <c r="B497" s="25" t="s">
        <v>660</v>
      </c>
      <c r="C497" s="25" t="s">
        <v>310</v>
      </c>
      <c r="D497" s="25" t="s">
        <v>39</v>
      </c>
      <c r="E497" s="25" t="s">
        <v>276</v>
      </c>
      <c r="F497" s="25"/>
      <c r="G497" s="350">
        <f aca="true" t="shared" si="60" ref="G497:I498">G498</f>
        <v>3000</v>
      </c>
      <c r="H497" s="350">
        <f t="shared" si="60"/>
        <v>0</v>
      </c>
      <c r="I497" s="351">
        <f t="shared" si="60"/>
        <v>0</v>
      </c>
    </row>
    <row r="498" spans="1:9" s="19" customFormat="1" ht="37.5">
      <c r="A498" s="35" t="s">
        <v>146</v>
      </c>
      <c r="B498" s="25" t="s">
        <v>660</v>
      </c>
      <c r="C498" s="25" t="s">
        <v>310</v>
      </c>
      <c r="D498" s="25" t="s">
        <v>39</v>
      </c>
      <c r="E498" s="25" t="s">
        <v>279</v>
      </c>
      <c r="F498" s="25"/>
      <c r="G498" s="350">
        <f t="shared" si="60"/>
        <v>3000</v>
      </c>
      <c r="H498" s="350">
        <f t="shared" si="60"/>
        <v>0</v>
      </c>
      <c r="I498" s="351">
        <f t="shared" si="60"/>
        <v>0</v>
      </c>
    </row>
    <row r="499" spans="1:9" s="19" customFormat="1" ht="75">
      <c r="A499" s="35" t="s">
        <v>17</v>
      </c>
      <c r="B499" s="25" t="s">
        <v>660</v>
      </c>
      <c r="C499" s="25" t="s">
        <v>310</v>
      </c>
      <c r="D499" s="25" t="s">
        <v>39</v>
      </c>
      <c r="E499" s="25" t="s">
        <v>279</v>
      </c>
      <c r="F499" s="25" t="s">
        <v>25</v>
      </c>
      <c r="G499" s="350">
        <v>3000</v>
      </c>
      <c r="H499" s="339"/>
      <c r="I499" s="340"/>
    </row>
    <row r="500" spans="1:9" s="19" customFormat="1" ht="37.5">
      <c r="A500" s="35" t="s">
        <v>78</v>
      </c>
      <c r="B500" s="25" t="s">
        <v>660</v>
      </c>
      <c r="C500" s="25" t="s">
        <v>310</v>
      </c>
      <c r="D500" s="25" t="s">
        <v>39</v>
      </c>
      <c r="E500" s="25" t="s">
        <v>280</v>
      </c>
      <c r="F500" s="25"/>
      <c r="G500" s="350">
        <f aca="true" t="shared" si="61" ref="G500:I501">G501</f>
        <v>450</v>
      </c>
      <c r="H500" s="350">
        <f t="shared" si="61"/>
        <v>0</v>
      </c>
      <c r="I500" s="351">
        <f t="shared" si="61"/>
        <v>0</v>
      </c>
    </row>
    <row r="501" spans="1:9" s="19" customFormat="1" ht="37.5">
      <c r="A501" s="35" t="s">
        <v>15</v>
      </c>
      <c r="B501" s="25" t="s">
        <v>660</v>
      </c>
      <c r="C501" s="25" t="s">
        <v>310</v>
      </c>
      <c r="D501" s="25" t="s">
        <v>39</v>
      </c>
      <c r="E501" s="25" t="s">
        <v>281</v>
      </c>
      <c r="F501" s="25"/>
      <c r="G501" s="350">
        <f t="shared" si="61"/>
        <v>450</v>
      </c>
      <c r="H501" s="350">
        <f t="shared" si="61"/>
        <v>0</v>
      </c>
      <c r="I501" s="351">
        <f t="shared" si="61"/>
        <v>0</v>
      </c>
    </row>
    <row r="502" spans="1:9" s="19" customFormat="1" ht="75">
      <c r="A502" s="35" t="s">
        <v>17</v>
      </c>
      <c r="B502" s="25" t="s">
        <v>660</v>
      </c>
      <c r="C502" s="25" t="s">
        <v>310</v>
      </c>
      <c r="D502" s="25" t="s">
        <v>39</v>
      </c>
      <c r="E502" s="25" t="s">
        <v>281</v>
      </c>
      <c r="F502" s="25" t="s">
        <v>25</v>
      </c>
      <c r="G502" s="350">
        <v>450</v>
      </c>
      <c r="H502" s="350">
        <v>0</v>
      </c>
      <c r="I502" s="351">
        <v>0</v>
      </c>
    </row>
    <row r="503" spans="1:9" s="19" customFormat="1" ht="63.75" customHeight="1">
      <c r="A503" s="35" t="s">
        <v>220</v>
      </c>
      <c r="B503" s="25" t="s">
        <v>660</v>
      </c>
      <c r="C503" s="25" t="s">
        <v>310</v>
      </c>
      <c r="D503" s="25" t="s">
        <v>39</v>
      </c>
      <c r="E503" s="25" t="s">
        <v>221</v>
      </c>
      <c r="F503" s="25"/>
      <c r="G503" s="350">
        <f>G504</f>
        <v>5872273</v>
      </c>
      <c r="H503" s="350">
        <f aca="true" t="shared" si="62" ref="H503:I505">H504</f>
        <v>5872273</v>
      </c>
      <c r="I503" s="351">
        <f t="shared" si="62"/>
        <v>5872273</v>
      </c>
    </row>
    <row r="504" spans="1:9" s="19" customFormat="1" ht="21" customHeight="1">
      <c r="A504" s="37" t="s">
        <v>222</v>
      </c>
      <c r="B504" s="25" t="s">
        <v>660</v>
      </c>
      <c r="C504" s="25" t="s">
        <v>310</v>
      </c>
      <c r="D504" s="25" t="s">
        <v>39</v>
      </c>
      <c r="E504" s="25" t="s">
        <v>223</v>
      </c>
      <c r="F504" s="25"/>
      <c r="G504" s="350">
        <f>G505</f>
        <v>5872273</v>
      </c>
      <c r="H504" s="350">
        <f t="shared" si="62"/>
        <v>5872273</v>
      </c>
      <c r="I504" s="351">
        <f t="shared" si="62"/>
        <v>5872273</v>
      </c>
    </row>
    <row r="505" spans="1:9" s="19" customFormat="1" ht="20.25" customHeight="1">
      <c r="A505" s="35" t="s">
        <v>351</v>
      </c>
      <c r="B505" s="25" t="s">
        <v>660</v>
      </c>
      <c r="C505" s="25" t="s">
        <v>310</v>
      </c>
      <c r="D505" s="25" t="s">
        <v>39</v>
      </c>
      <c r="E505" s="25" t="s">
        <v>352</v>
      </c>
      <c r="F505" s="24"/>
      <c r="G505" s="350">
        <f>G506</f>
        <v>5872273</v>
      </c>
      <c r="H505" s="350">
        <f t="shared" si="62"/>
        <v>5872273</v>
      </c>
      <c r="I505" s="351">
        <f t="shared" si="62"/>
        <v>5872273</v>
      </c>
    </row>
    <row r="506" spans="1:9" s="19" customFormat="1" ht="20.25" customHeight="1">
      <c r="A506" s="40" t="s">
        <v>270</v>
      </c>
      <c r="B506" s="25" t="s">
        <v>660</v>
      </c>
      <c r="C506" s="25" t="s">
        <v>310</v>
      </c>
      <c r="D506" s="25" t="s">
        <v>39</v>
      </c>
      <c r="E506" s="25" t="s">
        <v>352</v>
      </c>
      <c r="F506" s="25" t="s">
        <v>271</v>
      </c>
      <c r="G506" s="72">
        <v>5872273</v>
      </c>
      <c r="H506" s="72">
        <v>5872273</v>
      </c>
      <c r="I506" s="67">
        <v>5872273</v>
      </c>
    </row>
    <row r="507" spans="1:11" s="19" customFormat="1" ht="41.25" customHeight="1">
      <c r="A507" s="41" t="s">
        <v>663</v>
      </c>
      <c r="B507" s="24" t="s">
        <v>662</v>
      </c>
      <c r="C507" s="24"/>
      <c r="D507" s="24"/>
      <c r="E507" s="24"/>
      <c r="F507" s="24"/>
      <c r="G507" s="342">
        <f>G508+G531+G565+G597</f>
        <v>65418770.68000001</v>
      </c>
      <c r="H507" s="342">
        <f>H508+H531+H565+H597</f>
        <v>54275798.25</v>
      </c>
      <c r="I507" s="343">
        <f>I508+I531+I565+I597</f>
        <v>54275798.25</v>
      </c>
      <c r="K507" s="151">
        <f>G514+G519+G524+G530+G540+G542+G544+G548+G558+G602+G609+G611+G614+G620</f>
        <v>58888218.68000001</v>
      </c>
    </row>
    <row r="508" spans="1:9" s="19" customFormat="1" ht="23.25" customHeight="1">
      <c r="A508" s="41" t="s">
        <v>391</v>
      </c>
      <c r="B508" s="24" t="s">
        <v>662</v>
      </c>
      <c r="C508" s="24" t="s">
        <v>216</v>
      </c>
      <c r="D508" s="24"/>
      <c r="E508" s="24"/>
      <c r="F508" s="25"/>
      <c r="G508" s="339">
        <f>G509+G525</f>
        <v>21701631.84</v>
      </c>
      <c r="H508" s="339">
        <f>H509+H525</f>
        <v>21152539.509999998</v>
      </c>
      <c r="I508" s="340">
        <f>I509+I525</f>
        <v>21152539.509999998</v>
      </c>
    </row>
    <row r="509" spans="1:9" s="19" customFormat="1" ht="21" customHeight="1">
      <c r="A509" s="41" t="s">
        <v>431</v>
      </c>
      <c r="B509" s="24" t="s">
        <v>662</v>
      </c>
      <c r="C509" s="24" t="s">
        <v>216</v>
      </c>
      <c r="D509" s="24" t="s">
        <v>19</v>
      </c>
      <c r="E509" s="24"/>
      <c r="F509" s="25"/>
      <c r="G509" s="339">
        <f>G510+G520</f>
        <v>21603701.84</v>
      </c>
      <c r="H509" s="339">
        <f>H510+H520</f>
        <v>20923539.509999998</v>
      </c>
      <c r="I509" s="340">
        <f>I510</f>
        <v>20923539.509999998</v>
      </c>
    </row>
    <row r="510" spans="1:9" s="19" customFormat="1" ht="36" customHeight="1">
      <c r="A510" s="35" t="s">
        <v>218</v>
      </c>
      <c r="B510" s="25" t="s">
        <v>662</v>
      </c>
      <c r="C510" s="25" t="s">
        <v>216</v>
      </c>
      <c r="D510" s="25" t="s">
        <v>19</v>
      </c>
      <c r="E510" s="25" t="s">
        <v>219</v>
      </c>
      <c r="F510" s="25"/>
      <c r="G510" s="350">
        <f>G511</f>
        <v>21049689.84</v>
      </c>
      <c r="H510" s="350">
        <f>H511</f>
        <v>20923539.509999998</v>
      </c>
      <c r="I510" s="351">
        <f>I511</f>
        <v>20923539.509999998</v>
      </c>
    </row>
    <row r="511" spans="1:9" s="19" customFormat="1" ht="55.5" customHeight="1">
      <c r="A511" s="35" t="s">
        <v>251</v>
      </c>
      <c r="B511" s="25" t="s">
        <v>662</v>
      </c>
      <c r="C511" s="25" t="s">
        <v>216</v>
      </c>
      <c r="D511" s="25" t="s">
        <v>19</v>
      </c>
      <c r="E511" s="25" t="s">
        <v>252</v>
      </c>
      <c r="F511" s="25"/>
      <c r="G511" s="350">
        <f>G512+G515</f>
        <v>21049689.84</v>
      </c>
      <c r="H511" s="350">
        <f>H512+H515</f>
        <v>20923539.509999998</v>
      </c>
      <c r="I511" s="351">
        <f>I512+I515</f>
        <v>20923539.509999998</v>
      </c>
    </row>
    <row r="512" spans="1:9" s="19" customFormat="1" ht="38.25" customHeight="1">
      <c r="A512" s="37" t="s">
        <v>253</v>
      </c>
      <c r="B512" s="25" t="s">
        <v>662</v>
      </c>
      <c r="C512" s="25" t="s">
        <v>216</v>
      </c>
      <c r="D512" s="25" t="s">
        <v>19</v>
      </c>
      <c r="E512" s="25" t="s">
        <v>254</v>
      </c>
      <c r="F512" s="25"/>
      <c r="G512" s="350">
        <f aca="true" t="shared" si="63" ref="G512:I513">G513</f>
        <v>20640930.64</v>
      </c>
      <c r="H512" s="350">
        <f t="shared" si="63"/>
        <v>20580083.31</v>
      </c>
      <c r="I512" s="351">
        <f t="shared" si="63"/>
        <v>20580083.31</v>
      </c>
    </row>
    <row r="513" spans="1:9" s="19" customFormat="1" ht="42.75" customHeight="1">
      <c r="A513" s="35" t="s">
        <v>146</v>
      </c>
      <c r="B513" s="25" t="s">
        <v>662</v>
      </c>
      <c r="C513" s="25" t="s">
        <v>216</v>
      </c>
      <c r="D513" s="25" t="s">
        <v>19</v>
      </c>
      <c r="E513" s="25" t="s">
        <v>255</v>
      </c>
      <c r="F513" s="25"/>
      <c r="G513" s="330">
        <f t="shared" si="63"/>
        <v>20640930.64</v>
      </c>
      <c r="H513" s="330">
        <f t="shared" si="63"/>
        <v>20580083.31</v>
      </c>
      <c r="I513" s="331">
        <f t="shared" si="63"/>
        <v>20580083.31</v>
      </c>
    </row>
    <row r="514" spans="1:11" s="19" customFormat="1" ht="44.25" customHeight="1">
      <c r="A514" s="35" t="s">
        <v>100</v>
      </c>
      <c r="B514" s="25" t="s">
        <v>662</v>
      </c>
      <c r="C514" s="25" t="s">
        <v>216</v>
      </c>
      <c r="D514" s="25" t="s">
        <v>19</v>
      </c>
      <c r="E514" s="25" t="s">
        <v>255</v>
      </c>
      <c r="F514" s="25" t="s">
        <v>101</v>
      </c>
      <c r="G514" s="330">
        <v>20640930.64</v>
      </c>
      <c r="H514" s="330">
        <v>20580083.31</v>
      </c>
      <c r="I514" s="331">
        <v>20580083.31</v>
      </c>
      <c r="J514" s="352">
        <f>H514+H519+H537+H540+H542+H548+H603</f>
        <v>50109487.19</v>
      </c>
      <c r="K514" s="352">
        <f>I514+I519+I537+I540+I542+I548+I603</f>
        <v>50109487.19</v>
      </c>
    </row>
    <row r="515" spans="1:9" s="19" customFormat="1" ht="44.25" customHeight="1">
      <c r="A515" s="35" t="s">
        <v>343</v>
      </c>
      <c r="B515" s="25" t="s">
        <v>662</v>
      </c>
      <c r="C515" s="25" t="s">
        <v>216</v>
      </c>
      <c r="D515" s="25" t="s">
        <v>19</v>
      </c>
      <c r="E515" s="25" t="s">
        <v>344</v>
      </c>
      <c r="F515" s="25"/>
      <c r="G515" s="330">
        <f>G516+G518</f>
        <v>408759.2</v>
      </c>
      <c r="H515" s="330">
        <f>H518</f>
        <v>343456.2</v>
      </c>
      <c r="I515" s="331">
        <f>I518</f>
        <v>343456.2</v>
      </c>
    </row>
    <row r="516" spans="1:9" s="19" customFormat="1" ht="44.25" customHeight="1">
      <c r="A516" s="35" t="s">
        <v>1105</v>
      </c>
      <c r="B516" s="25" t="s">
        <v>662</v>
      </c>
      <c r="C516" s="25" t="s">
        <v>216</v>
      </c>
      <c r="D516" s="25" t="s">
        <v>19</v>
      </c>
      <c r="E516" s="25" t="s">
        <v>1132</v>
      </c>
      <c r="F516" s="25"/>
      <c r="G516" s="330">
        <f>G517</f>
        <v>65303</v>
      </c>
      <c r="H516" s="330">
        <f>H517</f>
        <v>0</v>
      </c>
      <c r="I516" s="331">
        <f>I517</f>
        <v>0</v>
      </c>
    </row>
    <row r="517" spans="1:9" s="19" customFormat="1" ht="44.25" customHeight="1">
      <c r="A517" s="35" t="s">
        <v>100</v>
      </c>
      <c r="B517" s="25" t="s">
        <v>662</v>
      </c>
      <c r="C517" s="25" t="s">
        <v>216</v>
      </c>
      <c r="D517" s="25" t="s">
        <v>19</v>
      </c>
      <c r="E517" s="25" t="s">
        <v>1132</v>
      </c>
      <c r="F517" s="25" t="s">
        <v>101</v>
      </c>
      <c r="G517" s="330">
        <v>65303</v>
      </c>
      <c r="H517" s="330">
        <v>0</v>
      </c>
      <c r="I517" s="331">
        <v>0</v>
      </c>
    </row>
    <row r="518" spans="1:9" s="19" customFormat="1" ht="44.25" customHeight="1">
      <c r="A518" s="35" t="s">
        <v>455</v>
      </c>
      <c r="B518" s="25" t="s">
        <v>662</v>
      </c>
      <c r="C518" s="25" t="s">
        <v>216</v>
      </c>
      <c r="D518" s="25" t="s">
        <v>19</v>
      </c>
      <c r="E518" s="25" t="s">
        <v>413</v>
      </c>
      <c r="F518" s="25"/>
      <c r="G518" s="330">
        <f>G519</f>
        <v>343456.2</v>
      </c>
      <c r="H518" s="330">
        <f>H519</f>
        <v>343456.2</v>
      </c>
      <c r="I518" s="331">
        <f>I519</f>
        <v>343456.2</v>
      </c>
    </row>
    <row r="519" spans="1:9" s="19" customFormat="1" ht="44.25" customHeight="1">
      <c r="A519" s="35" t="s">
        <v>100</v>
      </c>
      <c r="B519" s="25" t="s">
        <v>662</v>
      </c>
      <c r="C519" s="25" t="s">
        <v>216</v>
      </c>
      <c r="D519" s="25" t="s">
        <v>19</v>
      </c>
      <c r="E519" s="25" t="s">
        <v>413</v>
      </c>
      <c r="F519" s="25" t="s">
        <v>101</v>
      </c>
      <c r="G519" s="330">
        <v>343456.2</v>
      </c>
      <c r="H519" s="330">
        <v>343456.2</v>
      </c>
      <c r="I519" s="331">
        <v>343456.2</v>
      </c>
    </row>
    <row r="520" spans="1:9" s="19" customFormat="1" ht="44.25" customHeight="1">
      <c r="A520" s="35" t="s">
        <v>232</v>
      </c>
      <c r="B520" s="25" t="s">
        <v>662</v>
      </c>
      <c r="C520" s="25" t="s">
        <v>216</v>
      </c>
      <c r="D520" s="25" t="s">
        <v>19</v>
      </c>
      <c r="E520" s="25" t="s">
        <v>233</v>
      </c>
      <c r="F520" s="25"/>
      <c r="G520" s="330">
        <f aca="true" t="shared" si="64" ref="G520:I523">G521</f>
        <v>554012</v>
      </c>
      <c r="H520" s="330">
        <f t="shared" si="64"/>
        <v>0</v>
      </c>
      <c r="I520" s="331">
        <f t="shared" si="64"/>
        <v>0</v>
      </c>
    </row>
    <row r="521" spans="1:9" s="19" customFormat="1" ht="59.25" customHeight="1">
      <c r="A521" s="35" t="s">
        <v>234</v>
      </c>
      <c r="B521" s="25" t="s">
        <v>662</v>
      </c>
      <c r="C521" s="25" t="s">
        <v>216</v>
      </c>
      <c r="D521" s="25" t="s">
        <v>19</v>
      </c>
      <c r="E521" s="25" t="s">
        <v>235</v>
      </c>
      <c r="F521" s="25"/>
      <c r="G521" s="330">
        <f t="shared" si="64"/>
        <v>554012</v>
      </c>
      <c r="H521" s="330">
        <f t="shared" si="64"/>
        <v>0</v>
      </c>
      <c r="I521" s="331">
        <f t="shared" si="64"/>
        <v>0</v>
      </c>
    </row>
    <row r="522" spans="1:9" s="19" customFormat="1" ht="40.5" customHeight="1">
      <c r="A522" s="35" t="s">
        <v>236</v>
      </c>
      <c r="B522" s="25" t="s">
        <v>662</v>
      </c>
      <c r="C522" s="25" t="s">
        <v>216</v>
      </c>
      <c r="D522" s="25" t="s">
        <v>19</v>
      </c>
      <c r="E522" s="25" t="s">
        <v>237</v>
      </c>
      <c r="F522" s="25"/>
      <c r="G522" s="330">
        <f t="shared" si="64"/>
        <v>554012</v>
      </c>
      <c r="H522" s="330">
        <f t="shared" si="64"/>
        <v>0</v>
      </c>
      <c r="I522" s="331">
        <f t="shared" si="64"/>
        <v>0</v>
      </c>
    </row>
    <row r="523" spans="1:9" s="19" customFormat="1" ht="24.75" customHeight="1">
      <c r="A523" s="35" t="s">
        <v>238</v>
      </c>
      <c r="B523" s="25" t="s">
        <v>662</v>
      </c>
      <c r="C523" s="25" t="s">
        <v>216</v>
      </c>
      <c r="D523" s="25" t="s">
        <v>19</v>
      </c>
      <c r="E523" s="25" t="s">
        <v>239</v>
      </c>
      <c r="F523" s="25"/>
      <c r="G523" s="330">
        <f t="shared" si="64"/>
        <v>554012</v>
      </c>
      <c r="H523" s="330">
        <f t="shared" si="64"/>
        <v>0</v>
      </c>
      <c r="I523" s="331">
        <f t="shared" si="64"/>
        <v>0</v>
      </c>
    </row>
    <row r="524" spans="1:9" s="19" customFormat="1" ht="44.25" customHeight="1">
      <c r="A524" s="35" t="s">
        <v>178</v>
      </c>
      <c r="B524" s="25" t="s">
        <v>662</v>
      </c>
      <c r="C524" s="25" t="s">
        <v>216</v>
      </c>
      <c r="D524" s="25" t="s">
        <v>19</v>
      </c>
      <c r="E524" s="25" t="s">
        <v>239</v>
      </c>
      <c r="F524" s="25" t="s">
        <v>179</v>
      </c>
      <c r="G524" s="330">
        <v>554012</v>
      </c>
      <c r="H524" s="330">
        <v>0</v>
      </c>
      <c r="I524" s="331">
        <v>0</v>
      </c>
    </row>
    <row r="525" spans="1:9" s="19" customFormat="1" ht="21" customHeight="1">
      <c r="A525" s="32" t="s">
        <v>435</v>
      </c>
      <c r="B525" s="24" t="s">
        <v>662</v>
      </c>
      <c r="C525" s="24" t="s">
        <v>216</v>
      </c>
      <c r="D525" s="24" t="s">
        <v>216</v>
      </c>
      <c r="E525" s="24"/>
      <c r="F525" s="25"/>
      <c r="G525" s="342">
        <f>G526</f>
        <v>97930</v>
      </c>
      <c r="H525" s="342">
        <f aca="true" t="shared" si="65" ref="H525:I529">H526</f>
        <v>229000</v>
      </c>
      <c r="I525" s="343">
        <f t="shared" si="65"/>
        <v>229000</v>
      </c>
    </row>
    <row r="526" spans="1:9" s="19" customFormat="1" ht="57" customHeight="1">
      <c r="A526" s="35" t="s">
        <v>397</v>
      </c>
      <c r="B526" s="25" t="s">
        <v>662</v>
      </c>
      <c r="C526" s="25" t="s">
        <v>216</v>
      </c>
      <c r="D526" s="25" t="s">
        <v>216</v>
      </c>
      <c r="E526" s="25" t="s">
        <v>257</v>
      </c>
      <c r="F526" s="25"/>
      <c r="G526" s="330">
        <f>G527</f>
        <v>97930</v>
      </c>
      <c r="H526" s="330">
        <f t="shared" si="65"/>
        <v>229000</v>
      </c>
      <c r="I526" s="331">
        <f t="shared" si="65"/>
        <v>229000</v>
      </c>
    </row>
    <row r="527" spans="1:9" s="19" customFormat="1" ht="75.75" customHeight="1">
      <c r="A527" s="35" t="s">
        <v>258</v>
      </c>
      <c r="B527" s="25" t="s">
        <v>662</v>
      </c>
      <c r="C527" s="25" t="s">
        <v>216</v>
      </c>
      <c r="D527" s="25" t="s">
        <v>216</v>
      </c>
      <c r="E527" s="25" t="s">
        <v>259</v>
      </c>
      <c r="F527" s="25"/>
      <c r="G527" s="330">
        <f>G528</f>
        <v>97930</v>
      </c>
      <c r="H527" s="330">
        <f t="shared" si="65"/>
        <v>229000</v>
      </c>
      <c r="I527" s="331">
        <f t="shared" si="65"/>
        <v>229000</v>
      </c>
    </row>
    <row r="528" spans="1:9" s="19" customFormat="1" ht="38.25" customHeight="1">
      <c r="A528" s="35" t="s">
        <v>260</v>
      </c>
      <c r="B528" s="25" t="s">
        <v>662</v>
      </c>
      <c r="C528" s="25" t="s">
        <v>216</v>
      </c>
      <c r="D528" s="25" t="s">
        <v>216</v>
      </c>
      <c r="E528" s="25" t="s">
        <v>261</v>
      </c>
      <c r="F528" s="25"/>
      <c r="G528" s="330">
        <f>G529</f>
        <v>97930</v>
      </c>
      <c r="H528" s="330">
        <f t="shared" si="65"/>
        <v>229000</v>
      </c>
      <c r="I528" s="331">
        <f t="shared" si="65"/>
        <v>229000</v>
      </c>
    </row>
    <row r="529" spans="1:9" s="19" customFormat="1" ht="18.75">
      <c r="A529" s="35" t="s">
        <v>262</v>
      </c>
      <c r="B529" s="25" t="s">
        <v>662</v>
      </c>
      <c r="C529" s="25" t="s">
        <v>216</v>
      </c>
      <c r="D529" s="25" t="s">
        <v>216</v>
      </c>
      <c r="E529" s="25" t="s">
        <v>263</v>
      </c>
      <c r="F529" s="25"/>
      <c r="G529" s="330">
        <f>G530</f>
        <v>97930</v>
      </c>
      <c r="H529" s="330">
        <f t="shared" si="65"/>
        <v>229000</v>
      </c>
      <c r="I529" s="331">
        <f t="shared" si="65"/>
        <v>229000</v>
      </c>
    </row>
    <row r="530" spans="1:9" s="19" customFormat="1" ht="46.5" customHeight="1">
      <c r="A530" s="35" t="s">
        <v>48</v>
      </c>
      <c r="B530" s="25" t="s">
        <v>662</v>
      </c>
      <c r="C530" s="25" t="s">
        <v>216</v>
      </c>
      <c r="D530" s="25" t="s">
        <v>216</v>
      </c>
      <c r="E530" s="25" t="s">
        <v>263</v>
      </c>
      <c r="F530" s="25" t="s">
        <v>81</v>
      </c>
      <c r="G530" s="330">
        <v>97930</v>
      </c>
      <c r="H530" s="330">
        <v>229000</v>
      </c>
      <c r="I530" s="331">
        <v>229000</v>
      </c>
    </row>
    <row r="531" spans="1:9" s="16" customFormat="1" ht="18.75">
      <c r="A531" s="41" t="s">
        <v>398</v>
      </c>
      <c r="B531" s="24" t="s">
        <v>662</v>
      </c>
      <c r="C531" s="24" t="s">
        <v>283</v>
      </c>
      <c r="D531" s="24"/>
      <c r="E531" s="24"/>
      <c r="F531" s="25"/>
      <c r="G531" s="342">
        <f>G532+G551</f>
        <v>31635670.110000003</v>
      </c>
      <c r="H531" s="342">
        <f>H532+H551</f>
        <v>24629083.54</v>
      </c>
      <c r="I531" s="343">
        <f>I532+I551</f>
        <v>24629083.54</v>
      </c>
    </row>
    <row r="532" spans="1:9" s="16" customFormat="1" ht="25.5" customHeight="1">
      <c r="A532" s="41" t="s">
        <v>284</v>
      </c>
      <c r="B532" s="24" t="s">
        <v>662</v>
      </c>
      <c r="C532" s="24" t="s">
        <v>283</v>
      </c>
      <c r="D532" s="24" t="s">
        <v>7</v>
      </c>
      <c r="E532" s="24"/>
      <c r="F532" s="25"/>
      <c r="G532" s="342">
        <f>G533</f>
        <v>28280579.17</v>
      </c>
      <c r="H532" s="342">
        <f>H533</f>
        <v>23128866.48</v>
      </c>
      <c r="I532" s="343">
        <f>I533</f>
        <v>23128866.48</v>
      </c>
    </row>
    <row r="533" spans="1:9" s="16" customFormat="1" ht="41.25" customHeight="1">
      <c r="A533" s="33" t="s">
        <v>285</v>
      </c>
      <c r="B533" s="25" t="s">
        <v>662</v>
      </c>
      <c r="C533" s="25" t="s">
        <v>283</v>
      </c>
      <c r="D533" s="25" t="s">
        <v>7</v>
      </c>
      <c r="E533" s="25" t="s">
        <v>286</v>
      </c>
      <c r="F533" s="25"/>
      <c r="G533" s="330">
        <f>G545+G534</f>
        <v>28280579.17</v>
      </c>
      <c r="H533" s="330">
        <f>H545+H534</f>
        <v>23128866.48</v>
      </c>
      <c r="I533" s="331">
        <f>I545+I534</f>
        <v>23128866.48</v>
      </c>
    </row>
    <row r="534" spans="1:9" s="16" customFormat="1" ht="44.25" customHeight="1">
      <c r="A534" s="35" t="s">
        <v>287</v>
      </c>
      <c r="B534" s="25" t="s">
        <v>662</v>
      </c>
      <c r="C534" s="25" t="s">
        <v>283</v>
      </c>
      <c r="D534" s="25" t="s">
        <v>7</v>
      </c>
      <c r="E534" s="25" t="s">
        <v>288</v>
      </c>
      <c r="F534" s="25"/>
      <c r="G534" s="330">
        <f>G535</f>
        <v>12164648.21</v>
      </c>
      <c r="H534" s="330">
        <f>H535</f>
        <v>8155486.53</v>
      </c>
      <c r="I534" s="331">
        <f>I535</f>
        <v>8155486.53</v>
      </c>
    </row>
    <row r="535" spans="1:9" s="16" customFormat="1" ht="44.25" customHeight="1">
      <c r="A535" s="35" t="s">
        <v>289</v>
      </c>
      <c r="B535" s="25" t="s">
        <v>662</v>
      </c>
      <c r="C535" s="25" t="s">
        <v>283</v>
      </c>
      <c r="D535" s="25" t="s">
        <v>7</v>
      </c>
      <c r="E535" s="25" t="s">
        <v>290</v>
      </c>
      <c r="F535" s="25"/>
      <c r="G535" s="330">
        <f>G536+G538+G541+G543</f>
        <v>12164648.21</v>
      </c>
      <c r="H535" s="330">
        <f>H536+H538+H541+H543</f>
        <v>8155486.53</v>
      </c>
      <c r="I535" s="331">
        <f>I536+I538+I541+I543</f>
        <v>8155486.53</v>
      </c>
    </row>
    <row r="536" spans="1:9" s="16" customFormat="1" ht="44.25" customHeight="1">
      <c r="A536" s="35" t="s">
        <v>1084</v>
      </c>
      <c r="B536" s="25" t="s">
        <v>662</v>
      </c>
      <c r="C536" s="25" t="s">
        <v>283</v>
      </c>
      <c r="D536" s="25" t="s">
        <v>7</v>
      </c>
      <c r="E536" s="25" t="s">
        <v>922</v>
      </c>
      <c r="F536" s="25"/>
      <c r="G536" s="330">
        <f>G537</f>
        <v>1111244</v>
      </c>
      <c r="H536" s="330">
        <f>H537</f>
        <v>0</v>
      </c>
      <c r="I536" s="331">
        <f>I537</f>
        <v>0</v>
      </c>
    </row>
    <row r="537" spans="1:9" s="16" customFormat="1" ht="44.25" customHeight="1">
      <c r="A537" s="35" t="s">
        <v>100</v>
      </c>
      <c r="B537" s="25" t="s">
        <v>662</v>
      </c>
      <c r="C537" s="25" t="s">
        <v>283</v>
      </c>
      <c r="D537" s="25" t="s">
        <v>7</v>
      </c>
      <c r="E537" s="25" t="s">
        <v>922</v>
      </c>
      <c r="F537" s="25" t="s">
        <v>101</v>
      </c>
      <c r="G537" s="330">
        <v>1111244</v>
      </c>
      <c r="H537" s="330">
        <v>0</v>
      </c>
      <c r="I537" s="331">
        <v>0</v>
      </c>
    </row>
    <row r="538" spans="1:9" s="16" customFormat="1" ht="44.25" customHeight="1">
      <c r="A538" s="35" t="s">
        <v>146</v>
      </c>
      <c r="B538" s="25" t="s">
        <v>662</v>
      </c>
      <c r="C538" s="25" t="s">
        <v>283</v>
      </c>
      <c r="D538" s="25" t="s">
        <v>7</v>
      </c>
      <c r="E538" s="25" t="s">
        <v>291</v>
      </c>
      <c r="F538" s="25"/>
      <c r="G538" s="330">
        <f>G539+G540</f>
        <v>10040934.05</v>
      </c>
      <c r="H538" s="330">
        <f>H540</f>
        <v>8113486.53</v>
      </c>
      <c r="I538" s="331">
        <f>I540</f>
        <v>8113486.53</v>
      </c>
    </row>
    <row r="539" spans="1:9" s="16" customFormat="1" ht="44.25" customHeight="1">
      <c r="A539" s="35" t="s">
        <v>178</v>
      </c>
      <c r="B539" s="25" t="s">
        <v>662</v>
      </c>
      <c r="C539" s="25" t="s">
        <v>283</v>
      </c>
      <c r="D539" s="25" t="s">
        <v>7</v>
      </c>
      <c r="E539" s="25" t="s">
        <v>291</v>
      </c>
      <c r="F539" s="25" t="s">
        <v>179</v>
      </c>
      <c r="G539" s="330">
        <v>1006500</v>
      </c>
      <c r="H539" s="330">
        <v>0</v>
      </c>
      <c r="I539" s="331">
        <v>0</v>
      </c>
    </row>
    <row r="540" spans="1:9" s="16" customFormat="1" ht="45.75" customHeight="1">
      <c r="A540" s="35" t="s">
        <v>100</v>
      </c>
      <c r="B540" s="25" t="s">
        <v>662</v>
      </c>
      <c r="C540" s="25" t="s">
        <v>283</v>
      </c>
      <c r="D540" s="25" t="s">
        <v>7</v>
      </c>
      <c r="E540" s="25" t="s">
        <v>291</v>
      </c>
      <c r="F540" s="25" t="s">
        <v>101</v>
      </c>
      <c r="G540" s="330">
        <v>9034434.05</v>
      </c>
      <c r="H540" s="330">
        <v>8113486.53</v>
      </c>
      <c r="I540" s="331">
        <v>8113486.53</v>
      </c>
    </row>
    <row r="541" spans="1:9" s="16" customFormat="1" ht="19.5" customHeight="1">
      <c r="A541" s="35" t="s">
        <v>292</v>
      </c>
      <c r="B541" s="25" t="s">
        <v>662</v>
      </c>
      <c r="C541" s="25" t="s">
        <v>283</v>
      </c>
      <c r="D541" s="25" t="s">
        <v>7</v>
      </c>
      <c r="E541" s="25" t="s">
        <v>293</v>
      </c>
      <c r="F541" s="24"/>
      <c r="G541" s="330">
        <f>G542</f>
        <v>240250.16</v>
      </c>
      <c r="H541" s="330">
        <f>H542</f>
        <v>42000</v>
      </c>
      <c r="I541" s="331">
        <f>I542</f>
        <v>42000</v>
      </c>
    </row>
    <row r="542" spans="1:9" s="16" customFormat="1" ht="37.5">
      <c r="A542" s="35" t="s">
        <v>100</v>
      </c>
      <c r="B542" s="25" t="s">
        <v>662</v>
      </c>
      <c r="C542" s="25" t="s">
        <v>283</v>
      </c>
      <c r="D542" s="25" t="s">
        <v>7</v>
      </c>
      <c r="E542" s="25" t="s">
        <v>293</v>
      </c>
      <c r="F542" s="25" t="s">
        <v>101</v>
      </c>
      <c r="G542" s="330">
        <v>240250.16</v>
      </c>
      <c r="H542" s="330">
        <v>42000</v>
      </c>
      <c r="I542" s="331">
        <v>42000</v>
      </c>
    </row>
    <row r="543" spans="1:9" s="16" customFormat="1" ht="37.5">
      <c r="A543" s="35" t="s">
        <v>450</v>
      </c>
      <c r="B543" s="25" t="s">
        <v>662</v>
      </c>
      <c r="C543" s="25" t="s">
        <v>283</v>
      </c>
      <c r="D543" s="25" t="s">
        <v>7</v>
      </c>
      <c r="E543" s="25" t="s">
        <v>923</v>
      </c>
      <c r="F543" s="25"/>
      <c r="G543" s="330">
        <f>G544</f>
        <v>772220</v>
      </c>
      <c r="H543" s="330">
        <f>H544</f>
        <v>0</v>
      </c>
      <c r="I543" s="331">
        <f>I544</f>
        <v>0</v>
      </c>
    </row>
    <row r="544" spans="1:9" s="16" customFormat="1" ht="37.5">
      <c r="A544" s="35" t="s">
        <v>100</v>
      </c>
      <c r="B544" s="25" t="s">
        <v>662</v>
      </c>
      <c r="C544" s="25" t="s">
        <v>283</v>
      </c>
      <c r="D544" s="25" t="s">
        <v>7</v>
      </c>
      <c r="E544" s="25" t="s">
        <v>923</v>
      </c>
      <c r="F544" s="25" t="s">
        <v>101</v>
      </c>
      <c r="G544" s="330">
        <v>772220</v>
      </c>
      <c r="H544" s="330">
        <v>0</v>
      </c>
      <c r="I544" s="331">
        <v>0</v>
      </c>
    </row>
    <row r="545" spans="1:9" s="16" customFormat="1" ht="45.75" customHeight="1">
      <c r="A545" s="35" t="s">
        <v>294</v>
      </c>
      <c r="B545" s="25" t="s">
        <v>662</v>
      </c>
      <c r="C545" s="25" t="s">
        <v>283</v>
      </c>
      <c r="D545" s="25" t="s">
        <v>7</v>
      </c>
      <c r="E545" s="25" t="s">
        <v>295</v>
      </c>
      <c r="F545" s="25"/>
      <c r="G545" s="330">
        <f aca="true" t="shared" si="66" ref="G545:I547">G546</f>
        <v>16115930.96</v>
      </c>
      <c r="H545" s="330">
        <f t="shared" si="66"/>
        <v>14973379.95</v>
      </c>
      <c r="I545" s="331">
        <f t="shared" si="66"/>
        <v>14973379.95</v>
      </c>
    </row>
    <row r="546" spans="1:9" s="16" customFormat="1" ht="45.75" customHeight="1">
      <c r="A546" s="35" t="s">
        <v>296</v>
      </c>
      <c r="B546" s="25" t="s">
        <v>662</v>
      </c>
      <c r="C546" s="25" t="s">
        <v>283</v>
      </c>
      <c r="D546" s="25" t="s">
        <v>7</v>
      </c>
      <c r="E546" s="25" t="s">
        <v>297</v>
      </c>
      <c r="F546" s="25"/>
      <c r="G546" s="330">
        <f>G547+G549</f>
        <v>16115930.96</v>
      </c>
      <c r="H546" s="330">
        <f t="shared" si="66"/>
        <v>14973379.95</v>
      </c>
      <c r="I546" s="331">
        <f t="shared" si="66"/>
        <v>14973379.95</v>
      </c>
    </row>
    <row r="547" spans="1:9" s="16" customFormat="1" ht="43.5" customHeight="1">
      <c r="A547" s="35" t="s">
        <v>146</v>
      </c>
      <c r="B547" s="25" t="s">
        <v>662</v>
      </c>
      <c r="C547" s="25" t="s">
        <v>283</v>
      </c>
      <c r="D547" s="25" t="s">
        <v>7</v>
      </c>
      <c r="E547" s="25" t="s">
        <v>298</v>
      </c>
      <c r="F547" s="25"/>
      <c r="G547" s="330">
        <f t="shared" si="66"/>
        <v>16015930.96</v>
      </c>
      <c r="H547" s="330">
        <f t="shared" si="66"/>
        <v>14973379.95</v>
      </c>
      <c r="I547" s="331">
        <f t="shared" si="66"/>
        <v>14973379.95</v>
      </c>
    </row>
    <row r="548" spans="1:9" s="16" customFormat="1" ht="39" customHeight="1">
      <c r="A548" s="35" t="s">
        <v>100</v>
      </c>
      <c r="B548" s="25" t="s">
        <v>662</v>
      </c>
      <c r="C548" s="25" t="s">
        <v>283</v>
      </c>
      <c r="D548" s="25" t="s">
        <v>7</v>
      </c>
      <c r="E548" s="25" t="s">
        <v>298</v>
      </c>
      <c r="F548" s="25" t="s">
        <v>101</v>
      </c>
      <c r="G548" s="330">
        <v>16015930.96</v>
      </c>
      <c r="H548" s="330">
        <v>14973379.95</v>
      </c>
      <c r="I548" s="331">
        <v>14973379.95</v>
      </c>
    </row>
    <row r="549" spans="1:9" s="16" customFormat="1" ht="39" customHeight="1">
      <c r="A549" s="35" t="s">
        <v>1139</v>
      </c>
      <c r="B549" s="25" t="s">
        <v>662</v>
      </c>
      <c r="C549" s="25" t="s">
        <v>283</v>
      </c>
      <c r="D549" s="25" t="s">
        <v>7</v>
      </c>
      <c r="E549" s="25" t="s">
        <v>1140</v>
      </c>
      <c r="F549" s="25"/>
      <c r="G549" s="330">
        <f>G550</f>
        <v>100000</v>
      </c>
      <c r="H549" s="330"/>
      <c r="I549" s="331"/>
    </row>
    <row r="550" spans="1:9" s="16" customFormat="1" ht="39" customHeight="1">
      <c r="A550" s="35" t="s">
        <v>100</v>
      </c>
      <c r="B550" s="25" t="s">
        <v>662</v>
      </c>
      <c r="C550" s="25" t="s">
        <v>283</v>
      </c>
      <c r="D550" s="25" t="s">
        <v>7</v>
      </c>
      <c r="E550" s="25" t="s">
        <v>1140</v>
      </c>
      <c r="F550" s="25" t="s">
        <v>101</v>
      </c>
      <c r="G550" s="330">
        <v>100000</v>
      </c>
      <c r="H550" s="330"/>
      <c r="I550" s="331"/>
    </row>
    <row r="551" spans="1:9" s="16" customFormat="1" ht="18.75">
      <c r="A551" s="41" t="s">
        <v>299</v>
      </c>
      <c r="B551" s="24" t="s">
        <v>662</v>
      </c>
      <c r="C551" s="24" t="s">
        <v>283</v>
      </c>
      <c r="D551" s="24" t="s">
        <v>39</v>
      </c>
      <c r="E551" s="24"/>
      <c r="F551" s="25"/>
      <c r="G551" s="342">
        <f>G552+G561</f>
        <v>3355090.94</v>
      </c>
      <c r="H551" s="342">
        <f aca="true" t="shared" si="67" ref="G551:I552">H552</f>
        <v>1500217.06</v>
      </c>
      <c r="I551" s="343">
        <f t="shared" si="67"/>
        <v>1500217.06</v>
      </c>
    </row>
    <row r="552" spans="1:9" s="16" customFormat="1" ht="47.25" customHeight="1">
      <c r="A552" s="33" t="s">
        <v>285</v>
      </c>
      <c r="B552" s="25" t="s">
        <v>662</v>
      </c>
      <c r="C552" s="25" t="s">
        <v>283</v>
      </c>
      <c r="D552" s="25" t="s">
        <v>39</v>
      </c>
      <c r="E552" s="25" t="s">
        <v>286</v>
      </c>
      <c r="F552" s="25"/>
      <c r="G552" s="330">
        <f t="shared" si="67"/>
        <v>1355090.94</v>
      </c>
      <c r="H552" s="330">
        <f t="shared" si="67"/>
        <v>1500217.06</v>
      </c>
      <c r="I552" s="331">
        <f t="shared" si="67"/>
        <v>1500217.06</v>
      </c>
    </row>
    <row r="553" spans="1:9" s="16" customFormat="1" ht="71.25" customHeight="1">
      <c r="A553" s="35" t="s">
        <v>300</v>
      </c>
      <c r="B553" s="25" t="s">
        <v>662</v>
      </c>
      <c r="C553" s="25" t="s">
        <v>283</v>
      </c>
      <c r="D553" s="25" t="s">
        <v>39</v>
      </c>
      <c r="E553" s="25" t="s">
        <v>301</v>
      </c>
      <c r="F553" s="25"/>
      <c r="G553" s="330">
        <f>G554+G557</f>
        <v>1355090.94</v>
      </c>
      <c r="H553" s="330">
        <f>H554+H557</f>
        <v>1500217.06</v>
      </c>
      <c r="I553" s="331">
        <f>I554+I557</f>
        <v>1500217.06</v>
      </c>
    </row>
    <row r="554" spans="1:9" s="16" customFormat="1" ht="71.25" customHeight="1">
      <c r="A554" s="35" t="s">
        <v>302</v>
      </c>
      <c r="B554" s="25" t="s">
        <v>662</v>
      </c>
      <c r="C554" s="25" t="s">
        <v>283</v>
      </c>
      <c r="D554" s="25" t="s">
        <v>39</v>
      </c>
      <c r="E554" s="25" t="s">
        <v>303</v>
      </c>
      <c r="F554" s="25"/>
      <c r="G554" s="330">
        <f aca="true" t="shared" si="68" ref="G554:I555">G555</f>
        <v>52872</v>
      </c>
      <c r="H554" s="330">
        <f t="shared" si="68"/>
        <v>52872</v>
      </c>
      <c r="I554" s="331">
        <f t="shared" si="68"/>
        <v>52872</v>
      </c>
    </row>
    <row r="555" spans="1:9" s="16" customFormat="1" ht="66.75" customHeight="1">
      <c r="A555" s="33" t="s">
        <v>304</v>
      </c>
      <c r="B555" s="25" t="s">
        <v>662</v>
      </c>
      <c r="C555" s="25" t="s">
        <v>283</v>
      </c>
      <c r="D555" s="25" t="s">
        <v>39</v>
      </c>
      <c r="E555" s="25" t="s">
        <v>305</v>
      </c>
      <c r="F555" s="25"/>
      <c r="G555" s="330">
        <f t="shared" si="68"/>
        <v>52872</v>
      </c>
      <c r="H555" s="330">
        <f t="shared" si="68"/>
        <v>52872</v>
      </c>
      <c r="I555" s="331">
        <f t="shared" si="68"/>
        <v>52872</v>
      </c>
    </row>
    <row r="556" spans="1:9" s="19" customFormat="1" ht="83.25" customHeight="1">
      <c r="A556" s="35" t="s">
        <v>17</v>
      </c>
      <c r="B556" s="25" t="s">
        <v>662</v>
      </c>
      <c r="C556" s="25" t="s">
        <v>283</v>
      </c>
      <c r="D556" s="25" t="s">
        <v>39</v>
      </c>
      <c r="E556" s="25" t="s">
        <v>305</v>
      </c>
      <c r="F556" s="25" t="s">
        <v>25</v>
      </c>
      <c r="G556" s="72">
        <v>52872</v>
      </c>
      <c r="H556" s="72">
        <v>52872</v>
      </c>
      <c r="I556" s="67">
        <v>52872</v>
      </c>
    </row>
    <row r="557" spans="1:9" s="19" customFormat="1" ht="36.75" customHeight="1">
      <c r="A557" s="35" t="s">
        <v>78</v>
      </c>
      <c r="B557" s="25" t="s">
        <v>662</v>
      </c>
      <c r="C557" s="25" t="s">
        <v>283</v>
      </c>
      <c r="D557" s="25" t="s">
        <v>39</v>
      </c>
      <c r="E557" s="25" t="s">
        <v>306</v>
      </c>
      <c r="F557" s="25"/>
      <c r="G557" s="330">
        <f>G558</f>
        <v>1302218.94</v>
      </c>
      <c r="H557" s="330">
        <f>H558</f>
        <v>1447345.06</v>
      </c>
      <c r="I557" s="331">
        <f>I558</f>
        <v>1447345.06</v>
      </c>
    </row>
    <row r="558" spans="1:9" s="19" customFormat="1" ht="38.25" customHeight="1">
      <c r="A558" s="35" t="s">
        <v>15</v>
      </c>
      <c r="B558" s="25" t="s">
        <v>662</v>
      </c>
      <c r="C558" s="25" t="s">
        <v>283</v>
      </c>
      <c r="D558" s="25" t="s">
        <v>39</v>
      </c>
      <c r="E558" s="25" t="s">
        <v>307</v>
      </c>
      <c r="F558" s="25"/>
      <c r="G558" s="330">
        <f>G559+G560</f>
        <v>1302218.94</v>
      </c>
      <c r="H558" s="330">
        <f>H559+H560</f>
        <v>1447345.06</v>
      </c>
      <c r="I558" s="331">
        <f>I559+I560</f>
        <v>1447345.06</v>
      </c>
    </row>
    <row r="559" spans="1:9" s="19" customFormat="1" ht="55.5" customHeight="1">
      <c r="A559" s="35" t="s">
        <v>17</v>
      </c>
      <c r="B559" s="25" t="s">
        <v>662</v>
      </c>
      <c r="C559" s="25" t="s">
        <v>283</v>
      </c>
      <c r="D559" s="25" t="s">
        <v>39</v>
      </c>
      <c r="E559" s="25" t="s">
        <v>307</v>
      </c>
      <c r="F559" s="25" t="s">
        <v>25</v>
      </c>
      <c r="G559" s="330">
        <v>1299568.94</v>
      </c>
      <c r="H559" s="330">
        <v>1444345.06</v>
      </c>
      <c r="I559" s="331">
        <v>1444345.06</v>
      </c>
    </row>
    <row r="560" spans="1:9" s="19" customFormat="1" ht="46.5" customHeight="1">
      <c r="A560" s="35" t="s">
        <v>48</v>
      </c>
      <c r="B560" s="25" t="s">
        <v>662</v>
      </c>
      <c r="C560" s="25" t="s">
        <v>283</v>
      </c>
      <c r="D560" s="25" t="s">
        <v>39</v>
      </c>
      <c r="E560" s="25" t="s">
        <v>307</v>
      </c>
      <c r="F560" s="25" t="s">
        <v>81</v>
      </c>
      <c r="G560" s="330">
        <v>2650</v>
      </c>
      <c r="H560" s="330">
        <v>3000</v>
      </c>
      <c r="I560" s="331">
        <v>3000</v>
      </c>
    </row>
    <row r="561" spans="1:9" s="19" customFormat="1" ht="46.5" customHeight="1">
      <c r="A561" s="35" t="s">
        <v>395</v>
      </c>
      <c r="B561" s="25" t="s">
        <v>662</v>
      </c>
      <c r="C561" s="25" t="s">
        <v>283</v>
      </c>
      <c r="D561" s="25" t="s">
        <v>39</v>
      </c>
      <c r="E561" s="25" t="s">
        <v>135</v>
      </c>
      <c r="F561" s="25"/>
      <c r="G561" s="330">
        <f>G562</f>
        <v>2000000</v>
      </c>
      <c r="H561" s="330"/>
      <c r="I561" s="331"/>
    </row>
    <row r="562" spans="1:9" s="19" customFormat="1" ht="46.5" customHeight="1">
      <c r="A562" s="35" t="s">
        <v>136</v>
      </c>
      <c r="B562" s="25" t="s">
        <v>662</v>
      </c>
      <c r="C562" s="25" t="s">
        <v>283</v>
      </c>
      <c r="D562" s="25" t="s">
        <v>39</v>
      </c>
      <c r="E562" s="25" t="s">
        <v>137</v>
      </c>
      <c r="F562" s="25"/>
      <c r="G562" s="330">
        <f>G563</f>
        <v>2000000</v>
      </c>
      <c r="H562" s="330"/>
      <c r="I562" s="331"/>
    </row>
    <row r="563" spans="1:9" s="19" customFormat="1" ht="101.25" customHeight="1">
      <c r="A563" s="35" t="s">
        <v>1141</v>
      </c>
      <c r="B563" s="25" t="s">
        <v>662</v>
      </c>
      <c r="C563" s="25" t="s">
        <v>283</v>
      </c>
      <c r="D563" s="25" t="s">
        <v>39</v>
      </c>
      <c r="E563" s="25" t="s">
        <v>1142</v>
      </c>
      <c r="F563" s="25"/>
      <c r="G563" s="330">
        <f>G564</f>
        <v>2000000</v>
      </c>
      <c r="H563" s="330"/>
      <c r="I563" s="331"/>
    </row>
    <row r="564" spans="1:9" s="19" customFormat="1" ht="46.5" customHeight="1">
      <c r="A564" s="35" t="s">
        <v>383</v>
      </c>
      <c r="B564" s="25" t="s">
        <v>662</v>
      </c>
      <c r="C564" s="25" t="s">
        <v>283</v>
      </c>
      <c r="D564" s="25" t="s">
        <v>39</v>
      </c>
      <c r="E564" s="25" t="s">
        <v>1142</v>
      </c>
      <c r="F564" s="25" t="s">
        <v>384</v>
      </c>
      <c r="G564" s="330">
        <v>2000000</v>
      </c>
      <c r="H564" s="330"/>
      <c r="I564" s="331"/>
    </row>
    <row r="565" spans="1:9" s="19" customFormat="1" ht="18.75">
      <c r="A565" s="41" t="s">
        <v>394</v>
      </c>
      <c r="B565" s="24" t="s">
        <v>662</v>
      </c>
      <c r="C565" s="24" t="s">
        <v>310</v>
      </c>
      <c r="D565" s="24"/>
      <c r="E565" s="24"/>
      <c r="F565" s="25"/>
      <c r="G565" s="342">
        <f>G566+G577</f>
        <v>2194633</v>
      </c>
      <c r="H565" s="342">
        <f>H566+H577</f>
        <v>1937094</v>
      </c>
      <c r="I565" s="343">
        <f>I566+I577</f>
        <v>1937094</v>
      </c>
    </row>
    <row r="566" spans="1:9" s="19" customFormat="1" ht="18.75">
      <c r="A566" s="41" t="s">
        <v>317</v>
      </c>
      <c r="B566" s="24" t="s">
        <v>662</v>
      </c>
      <c r="C566" s="24" t="s">
        <v>310</v>
      </c>
      <c r="D566" s="24" t="s">
        <v>19</v>
      </c>
      <c r="E566" s="24"/>
      <c r="F566" s="25"/>
      <c r="G566" s="342">
        <f>G567+G572</f>
        <v>2192533</v>
      </c>
      <c r="H566" s="342">
        <f>H567+H572</f>
        <v>1937094</v>
      </c>
      <c r="I566" s="343">
        <f>I567+I572</f>
        <v>1937094</v>
      </c>
    </row>
    <row r="567" spans="1:9" s="19" customFormat="1" ht="39.75" customHeight="1">
      <c r="A567" s="33" t="s">
        <v>285</v>
      </c>
      <c r="B567" s="25" t="s">
        <v>662</v>
      </c>
      <c r="C567" s="25" t="s">
        <v>310</v>
      </c>
      <c r="D567" s="25" t="s">
        <v>19</v>
      </c>
      <c r="E567" s="25" t="s">
        <v>286</v>
      </c>
      <c r="F567" s="25"/>
      <c r="G567" s="330">
        <f>G568</f>
        <v>1721221</v>
      </c>
      <c r="H567" s="330">
        <f aca="true" t="shared" si="69" ref="H567:I570">H568</f>
        <v>1547094</v>
      </c>
      <c r="I567" s="331">
        <f t="shared" si="69"/>
        <v>1547094</v>
      </c>
    </row>
    <row r="568" spans="1:9" s="19" customFormat="1" ht="62.25" customHeight="1">
      <c r="A568" s="35" t="s">
        <v>300</v>
      </c>
      <c r="B568" s="25" t="s">
        <v>662</v>
      </c>
      <c r="C568" s="25" t="s">
        <v>310</v>
      </c>
      <c r="D568" s="25" t="s">
        <v>19</v>
      </c>
      <c r="E568" s="25" t="s">
        <v>301</v>
      </c>
      <c r="F568" s="25"/>
      <c r="G568" s="330">
        <f>G569</f>
        <v>1721221</v>
      </c>
      <c r="H568" s="330">
        <f t="shared" si="69"/>
        <v>1547094</v>
      </c>
      <c r="I568" s="331">
        <f t="shared" si="69"/>
        <v>1547094</v>
      </c>
    </row>
    <row r="569" spans="1:9" s="19" customFormat="1" ht="36.75" customHeight="1">
      <c r="A569" s="37" t="s">
        <v>318</v>
      </c>
      <c r="B569" s="25" t="s">
        <v>662</v>
      </c>
      <c r="C569" s="25" t="s">
        <v>310</v>
      </c>
      <c r="D569" s="25" t="s">
        <v>19</v>
      </c>
      <c r="E569" s="25" t="s">
        <v>319</v>
      </c>
      <c r="F569" s="25"/>
      <c r="G569" s="330">
        <f>G570</f>
        <v>1721221</v>
      </c>
      <c r="H569" s="330">
        <f t="shared" si="69"/>
        <v>1547094</v>
      </c>
      <c r="I569" s="331">
        <f t="shared" si="69"/>
        <v>1547094</v>
      </c>
    </row>
    <row r="570" spans="1:9" s="19" customFormat="1" ht="42.75" customHeight="1">
      <c r="A570" s="43" t="s">
        <v>320</v>
      </c>
      <c r="B570" s="25" t="s">
        <v>662</v>
      </c>
      <c r="C570" s="25" t="s">
        <v>310</v>
      </c>
      <c r="D570" s="25" t="s">
        <v>19</v>
      </c>
      <c r="E570" s="25" t="s">
        <v>321</v>
      </c>
      <c r="F570" s="25"/>
      <c r="G570" s="330">
        <f>G571</f>
        <v>1721221</v>
      </c>
      <c r="H570" s="330">
        <f t="shared" si="69"/>
        <v>1547094</v>
      </c>
      <c r="I570" s="331">
        <f t="shared" si="69"/>
        <v>1547094</v>
      </c>
    </row>
    <row r="571" spans="1:9" s="19" customFormat="1" ht="23.25" customHeight="1">
      <c r="A571" s="40" t="s">
        <v>270</v>
      </c>
      <c r="B571" s="25" t="s">
        <v>662</v>
      </c>
      <c r="C571" s="25" t="s">
        <v>310</v>
      </c>
      <c r="D571" s="25" t="s">
        <v>19</v>
      </c>
      <c r="E571" s="25" t="s">
        <v>321</v>
      </c>
      <c r="F571" s="25" t="s">
        <v>271</v>
      </c>
      <c r="G571" s="72">
        <v>1721221</v>
      </c>
      <c r="H571" s="72">
        <v>1547094</v>
      </c>
      <c r="I571" s="67">
        <v>1547094</v>
      </c>
    </row>
    <row r="572" spans="1:9" s="19" customFormat="1" ht="40.5" customHeight="1">
      <c r="A572" s="33" t="s">
        <v>218</v>
      </c>
      <c r="B572" s="25" t="s">
        <v>662</v>
      </c>
      <c r="C572" s="25" t="s">
        <v>310</v>
      </c>
      <c r="D572" s="25" t="s">
        <v>19</v>
      </c>
      <c r="E572" s="25" t="s">
        <v>219</v>
      </c>
      <c r="F572" s="25"/>
      <c r="G572" s="330">
        <f>G573</f>
        <v>471312</v>
      </c>
      <c r="H572" s="330">
        <f aca="true" t="shared" si="70" ref="H572:I575">H573</f>
        <v>390000</v>
      </c>
      <c r="I572" s="331">
        <f t="shared" si="70"/>
        <v>390000</v>
      </c>
    </row>
    <row r="573" spans="1:9" s="19" customFormat="1" ht="54.75" customHeight="1">
      <c r="A573" s="43" t="s">
        <v>342</v>
      </c>
      <c r="B573" s="25" t="s">
        <v>662</v>
      </c>
      <c r="C573" s="25" t="s">
        <v>310</v>
      </c>
      <c r="D573" s="25" t="s">
        <v>19</v>
      </c>
      <c r="E573" s="25" t="s">
        <v>252</v>
      </c>
      <c r="F573" s="25"/>
      <c r="G573" s="330">
        <f>G574</f>
        <v>471312</v>
      </c>
      <c r="H573" s="330">
        <f t="shared" si="70"/>
        <v>390000</v>
      </c>
      <c r="I573" s="331">
        <f t="shared" si="70"/>
        <v>390000</v>
      </c>
    </row>
    <row r="574" spans="1:9" s="19" customFormat="1" ht="38.25" customHeight="1">
      <c r="A574" s="35" t="s">
        <v>343</v>
      </c>
      <c r="B574" s="25" t="s">
        <v>662</v>
      </c>
      <c r="C574" s="25" t="s">
        <v>310</v>
      </c>
      <c r="D574" s="25" t="s">
        <v>19</v>
      </c>
      <c r="E574" s="25" t="s">
        <v>344</v>
      </c>
      <c r="F574" s="25"/>
      <c r="G574" s="330">
        <f>G575</f>
        <v>471312</v>
      </c>
      <c r="H574" s="330">
        <f t="shared" si="70"/>
        <v>390000</v>
      </c>
      <c r="I574" s="331">
        <f t="shared" si="70"/>
        <v>390000</v>
      </c>
    </row>
    <row r="575" spans="1:9" s="19" customFormat="1" ht="75.75" customHeight="1">
      <c r="A575" s="33" t="s">
        <v>340</v>
      </c>
      <c r="B575" s="25" t="s">
        <v>662</v>
      </c>
      <c r="C575" s="25" t="s">
        <v>310</v>
      </c>
      <c r="D575" s="25" t="s">
        <v>19</v>
      </c>
      <c r="E575" s="25" t="s">
        <v>345</v>
      </c>
      <c r="F575" s="25"/>
      <c r="G575" s="330">
        <f>G576</f>
        <v>471312</v>
      </c>
      <c r="H575" s="330">
        <f t="shared" si="70"/>
        <v>390000</v>
      </c>
      <c r="I575" s="331">
        <f t="shared" si="70"/>
        <v>390000</v>
      </c>
    </row>
    <row r="576" spans="1:9" s="19" customFormat="1" ht="37.5">
      <c r="A576" s="35" t="s">
        <v>100</v>
      </c>
      <c r="B576" s="25" t="s">
        <v>662</v>
      </c>
      <c r="C576" s="25" t="s">
        <v>310</v>
      </c>
      <c r="D576" s="25" t="s">
        <v>19</v>
      </c>
      <c r="E576" s="25" t="s">
        <v>345</v>
      </c>
      <c r="F576" s="25" t="s">
        <v>101</v>
      </c>
      <c r="G576" s="330">
        <v>471312</v>
      </c>
      <c r="H576" s="330">
        <v>390000</v>
      </c>
      <c r="I576" s="331">
        <v>390000</v>
      </c>
    </row>
    <row r="577" spans="1:9" s="19" customFormat="1" ht="18.75">
      <c r="A577" s="32" t="s">
        <v>346</v>
      </c>
      <c r="B577" s="24" t="s">
        <v>662</v>
      </c>
      <c r="C577" s="24" t="s">
        <v>310</v>
      </c>
      <c r="D577" s="24" t="s">
        <v>39</v>
      </c>
      <c r="E577" s="25"/>
      <c r="F577" s="25"/>
      <c r="G577" s="330">
        <f>G578+G587+G592</f>
        <v>2100</v>
      </c>
      <c r="H577" s="330">
        <f>H578+H587+H592</f>
        <v>0</v>
      </c>
      <c r="I577" s="331">
        <f>I578+I587+I592</f>
        <v>0</v>
      </c>
    </row>
    <row r="578" spans="1:9" s="19" customFormat="1" ht="37.5">
      <c r="A578" s="33" t="s">
        <v>285</v>
      </c>
      <c r="B578" s="25" t="s">
        <v>662</v>
      </c>
      <c r="C578" s="25" t="s">
        <v>310</v>
      </c>
      <c r="D578" s="25" t="s">
        <v>39</v>
      </c>
      <c r="E578" s="25" t="s">
        <v>286</v>
      </c>
      <c r="F578" s="25"/>
      <c r="G578" s="330">
        <f>G579+G583</f>
        <v>450</v>
      </c>
      <c r="H578" s="330">
        <f aca="true" t="shared" si="71" ref="H578:I581">H579</f>
        <v>0</v>
      </c>
      <c r="I578" s="331">
        <f t="shared" si="71"/>
        <v>0</v>
      </c>
    </row>
    <row r="579" spans="1:9" s="19" customFormat="1" ht="37.5">
      <c r="A579" s="35" t="s">
        <v>287</v>
      </c>
      <c r="B579" s="25" t="s">
        <v>662</v>
      </c>
      <c r="C579" s="25" t="s">
        <v>310</v>
      </c>
      <c r="D579" s="25" t="s">
        <v>39</v>
      </c>
      <c r="E579" s="25" t="s">
        <v>288</v>
      </c>
      <c r="F579" s="25"/>
      <c r="G579" s="330">
        <f>G580</f>
        <v>150</v>
      </c>
      <c r="H579" s="330">
        <f t="shared" si="71"/>
        <v>0</v>
      </c>
      <c r="I579" s="331">
        <f t="shared" si="71"/>
        <v>0</v>
      </c>
    </row>
    <row r="580" spans="1:9" s="19" customFormat="1" ht="37.5">
      <c r="A580" s="35" t="s">
        <v>289</v>
      </c>
      <c r="B580" s="25" t="s">
        <v>662</v>
      </c>
      <c r="C580" s="25" t="s">
        <v>310</v>
      </c>
      <c r="D580" s="25" t="s">
        <v>39</v>
      </c>
      <c r="E580" s="25" t="s">
        <v>290</v>
      </c>
      <c r="F580" s="25"/>
      <c r="G580" s="330">
        <f>G581</f>
        <v>150</v>
      </c>
      <c r="H580" s="330">
        <f t="shared" si="71"/>
        <v>0</v>
      </c>
      <c r="I580" s="331">
        <f t="shared" si="71"/>
        <v>0</v>
      </c>
    </row>
    <row r="581" spans="1:9" s="19" customFormat="1" ht="37.5">
      <c r="A581" s="35" t="s">
        <v>146</v>
      </c>
      <c r="B581" s="25" t="s">
        <v>662</v>
      </c>
      <c r="C581" s="25" t="s">
        <v>310</v>
      </c>
      <c r="D581" s="25" t="s">
        <v>39</v>
      </c>
      <c r="E581" s="25" t="s">
        <v>291</v>
      </c>
      <c r="F581" s="25"/>
      <c r="G581" s="330">
        <f>G582</f>
        <v>150</v>
      </c>
      <c r="H581" s="330">
        <f t="shared" si="71"/>
        <v>0</v>
      </c>
      <c r="I581" s="331">
        <f t="shared" si="71"/>
        <v>0</v>
      </c>
    </row>
    <row r="582" spans="1:9" s="19" customFormat="1" ht="37.5">
      <c r="A582" s="35" t="s">
        <v>100</v>
      </c>
      <c r="B582" s="25" t="s">
        <v>662</v>
      </c>
      <c r="C582" s="25" t="s">
        <v>310</v>
      </c>
      <c r="D582" s="25" t="s">
        <v>39</v>
      </c>
      <c r="E582" s="25" t="s">
        <v>291</v>
      </c>
      <c r="F582" s="25" t="s">
        <v>101</v>
      </c>
      <c r="G582" s="330">
        <v>150</v>
      </c>
      <c r="H582" s="330">
        <v>0</v>
      </c>
      <c r="I582" s="331">
        <v>0</v>
      </c>
    </row>
    <row r="583" spans="1:9" s="19" customFormat="1" ht="75">
      <c r="A583" s="35" t="s">
        <v>300</v>
      </c>
      <c r="B583" s="25" t="s">
        <v>662</v>
      </c>
      <c r="C583" s="25" t="s">
        <v>310</v>
      </c>
      <c r="D583" s="25" t="s">
        <v>39</v>
      </c>
      <c r="E583" s="25" t="s">
        <v>301</v>
      </c>
      <c r="F583" s="25"/>
      <c r="G583" s="330">
        <f aca="true" t="shared" si="72" ref="G583:I585">G584</f>
        <v>300</v>
      </c>
      <c r="H583" s="330">
        <f t="shared" si="72"/>
        <v>0</v>
      </c>
      <c r="I583" s="331">
        <f t="shared" si="72"/>
        <v>0</v>
      </c>
    </row>
    <row r="584" spans="1:9" s="19" customFormat="1" ht="37.5">
      <c r="A584" s="35" t="s">
        <v>78</v>
      </c>
      <c r="B584" s="25" t="s">
        <v>662</v>
      </c>
      <c r="C584" s="25" t="s">
        <v>310</v>
      </c>
      <c r="D584" s="25" t="s">
        <v>39</v>
      </c>
      <c r="E584" s="25" t="s">
        <v>306</v>
      </c>
      <c r="F584" s="25"/>
      <c r="G584" s="330">
        <f t="shared" si="72"/>
        <v>300</v>
      </c>
      <c r="H584" s="330">
        <f t="shared" si="72"/>
        <v>0</v>
      </c>
      <c r="I584" s="331">
        <f t="shared" si="72"/>
        <v>0</v>
      </c>
    </row>
    <row r="585" spans="1:9" s="19" customFormat="1" ht="37.5">
      <c r="A585" s="35" t="s">
        <v>15</v>
      </c>
      <c r="B585" s="25" t="s">
        <v>662</v>
      </c>
      <c r="C585" s="25" t="s">
        <v>310</v>
      </c>
      <c r="D585" s="25" t="s">
        <v>39</v>
      </c>
      <c r="E585" s="25" t="s">
        <v>307</v>
      </c>
      <c r="F585" s="25"/>
      <c r="G585" s="330">
        <f t="shared" si="72"/>
        <v>300</v>
      </c>
      <c r="H585" s="330">
        <f t="shared" si="72"/>
        <v>0</v>
      </c>
      <c r="I585" s="331">
        <f t="shared" si="72"/>
        <v>0</v>
      </c>
    </row>
    <row r="586" spans="1:9" s="19" customFormat="1" ht="75">
      <c r="A586" s="35" t="s">
        <v>17</v>
      </c>
      <c r="B586" s="25" t="s">
        <v>662</v>
      </c>
      <c r="C586" s="25" t="s">
        <v>310</v>
      </c>
      <c r="D586" s="25" t="s">
        <v>39</v>
      </c>
      <c r="E586" s="25" t="s">
        <v>307</v>
      </c>
      <c r="F586" s="25" t="s">
        <v>25</v>
      </c>
      <c r="G586" s="330">
        <v>300</v>
      </c>
      <c r="H586" s="330">
        <v>0</v>
      </c>
      <c r="I586" s="331">
        <v>0</v>
      </c>
    </row>
    <row r="587" spans="1:9" s="19" customFormat="1" ht="37.5">
      <c r="A587" s="35" t="s">
        <v>218</v>
      </c>
      <c r="B587" s="25" t="s">
        <v>662</v>
      </c>
      <c r="C587" s="25" t="s">
        <v>310</v>
      </c>
      <c r="D587" s="25" t="s">
        <v>39</v>
      </c>
      <c r="E587" s="25" t="s">
        <v>219</v>
      </c>
      <c r="F587" s="25"/>
      <c r="G587" s="330">
        <f aca="true" t="shared" si="73" ref="G587:I590">G588</f>
        <v>1200</v>
      </c>
      <c r="H587" s="330">
        <f t="shared" si="73"/>
        <v>0</v>
      </c>
      <c r="I587" s="331">
        <f t="shared" si="73"/>
        <v>0</v>
      </c>
    </row>
    <row r="588" spans="1:9" s="19" customFormat="1" ht="75">
      <c r="A588" s="35" t="s">
        <v>251</v>
      </c>
      <c r="B588" s="25" t="s">
        <v>662</v>
      </c>
      <c r="C588" s="25" t="s">
        <v>310</v>
      </c>
      <c r="D588" s="25" t="s">
        <v>39</v>
      </c>
      <c r="E588" s="25" t="s">
        <v>252</v>
      </c>
      <c r="F588" s="25"/>
      <c r="G588" s="330">
        <f t="shared" si="73"/>
        <v>1200</v>
      </c>
      <c r="H588" s="330">
        <f t="shared" si="73"/>
        <v>0</v>
      </c>
      <c r="I588" s="331">
        <f t="shared" si="73"/>
        <v>0</v>
      </c>
    </row>
    <row r="589" spans="1:9" s="19" customFormat="1" ht="37.5">
      <c r="A589" s="37" t="s">
        <v>253</v>
      </c>
      <c r="B589" s="25" t="s">
        <v>662</v>
      </c>
      <c r="C589" s="25" t="s">
        <v>310</v>
      </c>
      <c r="D589" s="25" t="s">
        <v>39</v>
      </c>
      <c r="E589" s="25" t="s">
        <v>254</v>
      </c>
      <c r="F589" s="25"/>
      <c r="G589" s="330">
        <f t="shared" si="73"/>
        <v>1200</v>
      </c>
      <c r="H589" s="330">
        <f t="shared" si="73"/>
        <v>0</v>
      </c>
      <c r="I589" s="331">
        <f t="shared" si="73"/>
        <v>0</v>
      </c>
    </row>
    <row r="590" spans="1:9" s="19" customFormat="1" ht="37.5">
      <c r="A590" s="35" t="s">
        <v>146</v>
      </c>
      <c r="B590" s="25" t="s">
        <v>662</v>
      </c>
      <c r="C590" s="25" t="s">
        <v>310</v>
      </c>
      <c r="D590" s="25" t="s">
        <v>39</v>
      </c>
      <c r="E590" s="25" t="s">
        <v>255</v>
      </c>
      <c r="F590" s="25"/>
      <c r="G590" s="330">
        <f t="shared" si="73"/>
        <v>1200</v>
      </c>
      <c r="H590" s="330">
        <f t="shared" si="73"/>
        <v>0</v>
      </c>
      <c r="I590" s="331">
        <f t="shared" si="73"/>
        <v>0</v>
      </c>
    </row>
    <row r="591" spans="1:9" s="19" customFormat="1" ht="37.5">
      <c r="A591" s="35" t="s">
        <v>100</v>
      </c>
      <c r="B591" s="25" t="s">
        <v>662</v>
      </c>
      <c r="C591" s="25" t="s">
        <v>310</v>
      </c>
      <c r="D591" s="25" t="s">
        <v>39</v>
      </c>
      <c r="E591" s="25" t="s">
        <v>255</v>
      </c>
      <c r="F591" s="25" t="s">
        <v>101</v>
      </c>
      <c r="G591" s="330">
        <v>1200</v>
      </c>
      <c r="H591" s="330">
        <v>0</v>
      </c>
      <c r="I591" s="331">
        <v>0</v>
      </c>
    </row>
    <row r="592" spans="1:9" s="19" customFormat="1" ht="93.75">
      <c r="A592" s="35" t="s">
        <v>256</v>
      </c>
      <c r="B592" s="28" t="s">
        <v>662</v>
      </c>
      <c r="C592" s="25" t="s">
        <v>310</v>
      </c>
      <c r="D592" s="25" t="s">
        <v>39</v>
      </c>
      <c r="E592" s="25" t="s">
        <v>257</v>
      </c>
      <c r="F592" s="25"/>
      <c r="G592" s="330">
        <f aca="true" t="shared" si="74" ref="G592:I595">G593</f>
        <v>450</v>
      </c>
      <c r="H592" s="330">
        <f t="shared" si="74"/>
        <v>0</v>
      </c>
      <c r="I592" s="331">
        <f t="shared" si="74"/>
        <v>0</v>
      </c>
    </row>
    <row r="593" spans="1:9" s="19" customFormat="1" ht="112.5">
      <c r="A593" s="35" t="s">
        <v>361</v>
      </c>
      <c r="B593" s="28" t="s">
        <v>662</v>
      </c>
      <c r="C593" s="25" t="s">
        <v>310</v>
      </c>
      <c r="D593" s="25" t="s">
        <v>39</v>
      </c>
      <c r="E593" s="25" t="s">
        <v>362</v>
      </c>
      <c r="F593" s="25"/>
      <c r="G593" s="330">
        <f t="shared" si="74"/>
        <v>450</v>
      </c>
      <c r="H593" s="330">
        <f t="shared" si="74"/>
        <v>0</v>
      </c>
      <c r="I593" s="331">
        <f t="shared" si="74"/>
        <v>0</v>
      </c>
    </row>
    <row r="594" spans="1:9" s="19" customFormat="1" ht="75">
      <c r="A594" s="35" t="s">
        <v>363</v>
      </c>
      <c r="B594" s="28" t="s">
        <v>662</v>
      </c>
      <c r="C594" s="25" t="s">
        <v>310</v>
      </c>
      <c r="D594" s="25" t="s">
        <v>39</v>
      </c>
      <c r="E594" s="25" t="s">
        <v>364</v>
      </c>
      <c r="F594" s="25"/>
      <c r="G594" s="330">
        <f t="shared" si="74"/>
        <v>450</v>
      </c>
      <c r="H594" s="330">
        <f t="shared" si="74"/>
        <v>0</v>
      </c>
      <c r="I594" s="331">
        <f t="shared" si="74"/>
        <v>0</v>
      </c>
    </row>
    <row r="595" spans="1:9" s="19" customFormat="1" ht="37.5">
      <c r="A595" s="35" t="s">
        <v>146</v>
      </c>
      <c r="B595" s="28" t="s">
        <v>662</v>
      </c>
      <c r="C595" s="25" t="s">
        <v>310</v>
      </c>
      <c r="D595" s="25" t="s">
        <v>39</v>
      </c>
      <c r="E595" s="25" t="s">
        <v>365</v>
      </c>
      <c r="F595" s="25"/>
      <c r="G595" s="330">
        <f t="shared" si="74"/>
        <v>450</v>
      </c>
      <c r="H595" s="330">
        <f t="shared" si="74"/>
        <v>0</v>
      </c>
      <c r="I595" s="331">
        <f t="shared" si="74"/>
        <v>0</v>
      </c>
    </row>
    <row r="596" spans="1:9" s="19" customFormat="1" ht="37.5">
      <c r="A596" s="35" t="s">
        <v>100</v>
      </c>
      <c r="B596" s="28" t="s">
        <v>662</v>
      </c>
      <c r="C596" s="25" t="s">
        <v>310</v>
      </c>
      <c r="D596" s="25" t="s">
        <v>39</v>
      </c>
      <c r="E596" s="25" t="s">
        <v>365</v>
      </c>
      <c r="F596" s="25" t="s">
        <v>101</v>
      </c>
      <c r="G596" s="330">
        <v>450</v>
      </c>
      <c r="H596" s="330">
        <v>0</v>
      </c>
      <c r="I596" s="331">
        <v>0</v>
      </c>
    </row>
    <row r="597" spans="1:9" s="19" customFormat="1" ht="20.25" customHeight="1">
      <c r="A597" s="32" t="s">
        <v>399</v>
      </c>
      <c r="B597" s="23" t="s">
        <v>662</v>
      </c>
      <c r="C597" s="24" t="s">
        <v>359</v>
      </c>
      <c r="D597" s="24"/>
      <c r="E597" s="24"/>
      <c r="F597" s="25"/>
      <c r="G597" s="342">
        <f>G598+G604+G615</f>
        <v>9886835.73</v>
      </c>
      <c r="H597" s="342">
        <f>H598+H604+H615</f>
        <v>6557081.2</v>
      </c>
      <c r="I597" s="343">
        <f>I598+I604+I615</f>
        <v>6557081.2</v>
      </c>
    </row>
    <row r="598" spans="1:9" s="19" customFormat="1" ht="24.75" customHeight="1">
      <c r="A598" s="32" t="s">
        <v>360</v>
      </c>
      <c r="B598" s="23" t="s">
        <v>662</v>
      </c>
      <c r="C598" s="24" t="s">
        <v>359</v>
      </c>
      <c r="D598" s="24" t="s">
        <v>7</v>
      </c>
      <c r="E598" s="24"/>
      <c r="F598" s="25"/>
      <c r="G598" s="342">
        <f>G599</f>
        <v>9592702.73</v>
      </c>
      <c r="H598" s="342">
        <f aca="true" t="shared" si="75" ref="H598:I602">H599</f>
        <v>6057081.2</v>
      </c>
      <c r="I598" s="343">
        <f t="shared" si="75"/>
        <v>6057081.2</v>
      </c>
    </row>
    <row r="599" spans="1:9" s="19" customFormat="1" ht="54.75" customHeight="1">
      <c r="A599" s="35" t="s">
        <v>256</v>
      </c>
      <c r="B599" s="28" t="s">
        <v>662</v>
      </c>
      <c r="C599" s="25" t="s">
        <v>359</v>
      </c>
      <c r="D599" s="25" t="s">
        <v>7</v>
      </c>
      <c r="E599" s="25" t="s">
        <v>257</v>
      </c>
      <c r="F599" s="25"/>
      <c r="G599" s="330">
        <f>G600</f>
        <v>9592702.73</v>
      </c>
      <c r="H599" s="330">
        <f t="shared" si="75"/>
        <v>6057081.2</v>
      </c>
      <c r="I599" s="331">
        <f t="shared" si="75"/>
        <v>6057081.2</v>
      </c>
    </row>
    <row r="600" spans="1:9" s="19" customFormat="1" ht="92.25" customHeight="1">
      <c r="A600" s="35" t="s">
        <v>361</v>
      </c>
      <c r="B600" s="28" t="s">
        <v>662</v>
      </c>
      <c r="C600" s="25" t="s">
        <v>359</v>
      </c>
      <c r="D600" s="25" t="s">
        <v>7</v>
      </c>
      <c r="E600" s="25" t="s">
        <v>362</v>
      </c>
      <c r="F600" s="25"/>
      <c r="G600" s="330">
        <f>G601</f>
        <v>9592702.73</v>
      </c>
      <c r="H600" s="330">
        <f t="shared" si="75"/>
        <v>6057081.2</v>
      </c>
      <c r="I600" s="331">
        <f t="shared" si="75"/>
        <v>6057081.2</v>
      </c>
    </row>
    <row r="601" spans="1:9" s="19" customFormat="1" ht="55.5" customHeight="1">
      <c r="A601" s="35" t="s">
        <v>363</v>
      </c>
      <c r="B601" s="28" t="s">
        <v>662</v>
      </c>
      <c r="C601" s="25" t="s">
        <v>359</v>
      </c>
      <c r="D601" s="25" t="s">
        <v>7</v>
      </c>
      <c r="E601" s="25" t="s">
        <v>364</v>
      </c>
      <c r="F601" s="25"/>
      <c r="G601" s="330">
        <f>G602</f>
        <v>9592702.73</v>
      </c>
      <c r="H601" s="330">
        <f t="shared" si="75"/>
        <v>6057081.2</v>
      </c>
      <c r="I601" s="331">
        <f t="shared" si="75"/>
        <v>6057081.2</v>
      </c>
    </row>
    <row r="602" spans="1:9" s="19" customFormat="1" ht="44.25" customHeight="1">
      <c r="A602" s="35" t="s">
        <v>146</v>
      </c>
      <c r="B602" s="28" t="s">
        <v>662</v>
      </c>
      <c r="C602" s="25" t="s">
        <v>359</v>
      </c>
      <c r="D602" s="25" t="s">
        <v>7</v>
      </c>
      <c r="E602" s="25" t="s">
        <v>365</v>
      </c>
      <c r="F602" s="25"/>
      <c r="G602" s="330">
        <f>G603</f>
        <v>9592702.73</v>
      </c>
      <c r="H602" s="330">
        <f t="shared" si="75"/>
        <v>6057081.2</v>
      </c>
      <c r="I602" s="331">
        <f t="shared" si="75"/>
        <v>6057081.2</v>
      </c>
    </row>
    <row r="603" spans="1:9" s="19" customFormat="1" ht="42.75" customHeight="1">
      <c r="A603" s="35" t="s">
        <v>100</v>
      </c>
      <c r="B603" s="28" t="s">
        <v>662</v>
      </c>
      <c r="C603" s="25" t="s">
        <v>359</v>
      </c>
      <c r="D603" s="25" t="s">
        <v>7</v>
      </c>
      <c r="E603" s="25" t="s">
        <v>365</v>
      </c>
      <c r="F603" s="25" t="s">
        <v>101</v>
      </c>
      <c r="G603" s="330">
        <v>9592702.73</v>
      </c>
      <c r="H603" s="330">
        <v>6057081.2</v>
      </c>
      <c r="I603" s="331">
        <v>6057081.2</v>
      </c>
    </row>
    <row r="604" spans="1:9" s="19" customFormat="1" ht="19.5" customHeight="1">
      <c r="A604" s="32" t="s">
        <v>366</v>
      </c>
      <c r="B604" s="23" t="s">
        <v>662</v>
      </c>
      <c r="C604" s="24" t="s">
        <v>359</v>
      </c>
      <c r="D604" s="24" t="s">
        <v>10</v>
      </c>
      <c r="E604" s="25"/>
      <c r="F604" s="25"/>
      <c r="G604" s="342">
        <f aca="true" t="shared" si="76" ref="G604:I605">G605</f>
        <v>264699</v>
      </c>
      <c r="H604" s="342">
        <f t="shared" si="76"/>
        <v>350000</v>
      </c>
      <c r="I604" s="343">
        <f t="shared" si="76"/>
        <v>350000</v>
      </c>
    </row>
    <row r="605" spans="1:9" s="19" customFormat="1" ht="56.25" customHeight="1">
      <c r="A605" s="35" t="s">
        <v>256</v>
      </c>
      <c r="B605" s="28" t="s">
        <v>662</v>
      </c>
      <c r="C605" s="25" t="s">
        <v>359</v>
      </c>
      <c r="D605" s="25" t="s">
        <v>10</v>
      </c>
      <c r="E605" s="25" t="s">
        <v>257</v>
      </c>
      <c r="F605" s="25"/>
      <c r="G605" s="330">
        <f t="shared" si="76"/>
        <v>264699</v>
      </c>
      <c r="H605" s="330">
        <f t="shared" si="76"/>
        <v>350000</v>
      </c>
      <c r="I605" s="331">
        <f t="shared" si="76"/>
        <v>350000</v>
      </c>
    </row>
    <row r="606" spans="1:9" s="19" customFormat="1" ht="91.5" customHeight="1">
      <c r="A606" s="35" t="s">
        <v>361</v>
      </c>
      <c r="B606" s="28" t="s">
        <v>662</v>
      </c>
      <c r="C606" s="25" t="s">
        <v>359</v>
      </c>
      <c r="D606" s="25" t="s">
        <v>10</v>
      </c>
      <c r="E606" s="25" t="s">
        <v>362</v>
      </c>
      <c r="F606" s="25"/>
      <c r="G606" s="330">
        <f>G607+G612</f>
        <v>264699</v>
      </c>
      <c r="H606" s="330">
        <f>H607+H612</f>
        <v>350000</v>
      </c>
      <c r="I606" s="331">
        <f>I607+I612</f>
        <v>350000</v>
      </c>
    </row>
    <row r="607" spans="1:9" s="19" customFormat="1" ht="58.5" customHeight="1">
      <c r="A607" s="35" t="s">
        <v>363</v>
      </c>
      <c r="B607" s="28" t="s">
        <v>662</v>
      </c>
      <c r="C607" s="25" t="s">
        <v>359</v>
      </c>
      <c r="D607" s="25" t="s">
        <v>10</v>
      </c>
      <c r="E607" s="25" t="s">
        <v>364</v>
      </c>
      <c r="F607" s="25"/>
      <c r="G607" s="330">
        <f>G608+G610</f>
        <v>65199</v>
      </c>
      <c r="H607" s="330">
        <f>H608+H610</f>
        <v>150000</v>
      </c>
      <c r="I607" s="331">
        <f>I608+I610</f>
        <v>150000</v>
      </c>
    </row>
    <row r="608" spans="1:9" s="19" customFormat="1" ht="21" customHeight="1">
      <c r="A608" s="35" t="s">
        <v>124</v>
      </c>
      <c r="B608" s="28" t="s">
        <v>662</v>
      </c>
      <c r="C608" s="25" t="s">
        <v>359</v>
      </c>
      <c r="D608" s="25" t="s">
        <v>10</v>
      </c>
      <c r="E608" s="25" t="s">
        <v>367</v>
      </c>
      <c r="F608" s="25"/>
      <c r="G608" s="330">
        <f>G609</f>
        <v>0</v>
      </c>
      <c r="H608" s="330">
        <f>H609</f>
        <v>20000</v>
      </c>
      <c r="I608" s="331">
        <f>I609</f>
        <v>20000</v>
      </c>
    </row>
    <row r="609" spans="1:9" s="19" customFormat="1" ht="40.5" customHeight="1">
      <c r="A609" s="35" t="s">
        <v>48</v>
      </c>
      <c r="B609" s="28" t="s">
        <v>662</v>
      </c>
      <c r="C609" s="25" t="s">
        <v>359</v>
      </c>
      <c r="D609" s="25" t="s">
        <v>10</v>
      </c>
      <c r="E609" s="25" t="s">
        <v>367</v>
      </c>
      <c r="F609" s="25" t="s">
        <v>81</v>
      </c>
      <c r="G609" s="330">
        <v>0</v>
      </c>
      <c r="H609" s="330">
        <v>20000</v>
      </c>
      <c r="I609" s="331">
        <v>20000</v>
      </c>
    </row>
    <row r="610" spans="1:9" s="16" customFormat="1" ht="56.25" customHeight="1">
      <c r="A610" s="35" t="s">
        <v>368</v>
      </c>
      <c r="B610" s="28" t="s">
        <v>662</v>
      </c>
      <c r="C610" s="25" t="s">
        <v>359</v>
      </c>
      <c r="D610" s="25" t="s">
        <v>10</v>
      </c>
      <c r="E610" s="25" t="s">
        <v>369</v>
      </c>
      <c r="F610" s="25"/>
      <c r="G610" s="330">
        <f>G611</f>
        <v>65199</v>
      </c>
      <c r="H610" s="330">
        <f>H611</f>
        <v>130000</v>
      </c>
      <c r="I610" s="331">
        <f>I611</f>
        <v>130000</v>
      </c>
    </row>
    <row r="611" spans="1:9" s="16" customFormat="1" ht="43.5" customHeight="1">
      <c r="A611" s="35" t="s">
        <v>48</v>
      </c>
      <c r="B611" s="28" t="s">
        <v>662</v>
      </c>
      <c r="C611" s="25" t="s">
        <v>359</v>
      </c>
      <c r="D611" s="25" t="s">
        <v>10</v>
      </c>
      <c r="E611" s="25" t="s">
        <v>369</v>
      </c>
      <c r="F611" s="25" t="s">
        <v>81</v>
      </c>
      <c r="G611" s="330">
        <v>65199</v>
      </c>
      <c r="H611" s="330">
        <v>130000</v>
      </c>
      <c r="I611" s="331">
        <v>130000</v>
      </c>
    </row>
    <row r="612" spans="1:9" s="16" customFormat="1" ht="77.25" customHeight="1">
      <c r="A612" s="35" t="s">
        <v>370</v>
      </c>
      <c r="B612" s="28" t="s">
        <v>662</v>
      </c>
      <c r="C612" s="25" t="s">
        <v>359</v>
      </c>
      <c r="D612" s="25" t="s">
        <v>10</v>
      </c>
      <c r="E612" s="25" t="s">
        <v>371</v>
      </c>
      <c r="F612" s="25"/>
      <c r="G612" s="330">
        <f aca="true" t="shared" si="77" ref="G612:I613">G613</f>
        <v>199500</v>
      </c>
      <c r="H612" s="330">
        <f t="shared" si="77"/>
        <v>200000</v>
      </c>
      <c r="I612" s="331">
        <f t="shared" si="77"/>
        <v>200000</v>
      </c>
    </row>
    <row r="613" spans="1:9" s="16" customFormat="1" ht="67.5" customHeight="1">
      <c r="A613" s="35" t="s">
        <v>372</v>
      </c>
      <c r="B613" s="28" t="s">
        <v>662</v>
      </c>
      <c r="C613" s="25" t="s">
        <v>359</v>
      </c>
      <c r="D613" s="25" t="s">
        <v>10</v>
      </c>
      <c r="E613" s="25" t="s">
        <v>373</v>
      </c>
      <c r="F613" s="25"/>
      <c r="G613" s="330">
        <f t="shared" si="77"/>
        <v>199500</v>
      </c>
      <c r="H613" s="330">
        <f t="shared" si="77"/>
        <v>200000</v>
      </c>
      <c r="I613" s="331">
        <f t="shared" si="77"/>
        <v>200000</v>
      </c>
    </row>
    <row r="614" spans="1:9" s="19" customFormat="1" ht="42" customHeight="1">
      <c r="A614" s="35" t="s">
        <v>48</v>
      </c>
      <c r="B614" s="28" t="s">
        <v>662</v>
      </c>
      <c r="C614" s="25" t="s">
        <v>359</v>
      </c>
      <c r="D614" s="25" t="s">
        <v>10</v>
      </c>
      <c r="E614" s="25" t="s">
        <v>373</v>
      </c>
      <c r="F614" s="25" t="s">
        <v>81</v>
      </c>
      <c r="G614" s="330">
        <v>199500</v>
      </c>
      <c r="H614" s="330">
        <v>200000</v>
      </c>
      <c r="I614" s="331">
        <v>200000</v>
      </c>
    </row>
    <row r="615" spans="1:9" s="19" customFormat="1" ht="24" customHeight="1">
      <c r="A615" s="47" t="s">
        <v>374</v>
      </c>
      <c r="B615" s="23" t="s">
        <v>662</v>
      </c>
      <c r="C615" s="24" t="s">
        <v>359</v>
      </c>
      <c r="D615" s="24" t="s">
        <v>19</v>
      </c>
      <c r="E615" s="25"/>
      <c r="F615" s="25"/>
      <c r="G615" s="342">
        <f>G616</f>
        <v>29434</v>
      </c>
      <c r="H615" s="342">
        <f aca="true" t="shared" si="78" ref="H615:I619">H616</f>
        <v>150000</v>
      </c>
      <c r="I615" s="343">
        <f t="shared" si="78"/>
        <v>150000</v>
      </c>
    </row>
    <row r="616" spans="1:9" s="15" customFormat="1" ht="56.25" customHeight="1">
      <c r="A616" s="35" t="s">
        <v>256</v>
      </c>
      <c r="B616" s="28" t="s">
        <v>662</v>
      </c>
      <c r="C616" s="25" t="s">
        <v>359</v>
      </c>
      <c r="D616" s="25" t="s">
        <v>19</v>
      </c>
      <c r="E616" s="25" t="s">
        <v>257</v>
      </c>
      <c r="F616" s="25"/>
      <c r="G616" s="330">
        <f>G617</f>
        <v>29434</v>
      </c>
      <c r="H616" s="330">
        <f t="shared" si="78"/>
        <v>150000</v>
      </c>
      <c r="I616" s="331">
        <f t="shared" si="78"/>
        <v>150000</v>
      </c>
    </row>
    <row r="617" spans="1:9" s="15" customFormat="1" ht="104.25" customHeight="1">
      <c r="A617" s="35" t="s">
        <v>361</v>
      </c>
      <c r="B617" s="28" t="s">
        <v>662</v>
      </c>
      <c r="C617" s="25" t="s">
        <v>359</v>
      </c>
      <c r="D617" s="25" t="s">
        <v>19</v>
      </c>
      <c r="E617" s="25" t="s">
        <v>362</v>
      </c>
      <c r="F617" s="25"/>
      <c r="G617" s="330">
        <f>G618</f>
        <v>29434</v>
      </c>
      <c r="H617" s="330">
        <f t="shared" si="78"/>
        <v>150000</v>
      </c>
      <c r="I617" s="331">
        <f t="shared" si="78"/>
        <v>150000</v>
      </c>
    </row>
    <row r="618" spans="1:9" s="15" customFormat="1" ht="75.75" customHeight="1">
      <c r="A618" s="35" t="s">
        <v>370</v>
      </c>
      <c r="B618" s="28" t="s">
        <v>662</v>
      </c>
      <c r="C618" s="25" t="s">
        <v>359</v>
      </c>
      <c r="D618" s="25" t="s">
        <v>19</v>
      </c>
      <c r="E618" s="25" t="s">
        <v>371</v>
      </c>
      <c r="F618" s="25"/>
      <c r="G618" s="330">
        <f>G619</f>
        <v>29434</v>
      </c>
      <c r="H618" s="330">
        <f t="shared" si="78"/>
        <v>150000</v>
      </c>
      <c r="I618" s="331">
        <f t="shared" si="78"/>
        <v>150000</v>
      </c>
    </row>
    <row r="619" spans="1:9" s="15" customFormat="1" ht="68.25" customHeight="1">
      <c r="A619" s="35" t="s">
        <v>372</v>
      </c>
      <c r="B619" s="28" t="s">
        <v>662</v>
      </c>
      <c r="C619" s="25" t="s">
        <v>359</v>
      </c>
      <c r="D619" s="25" t="s">
        <v>19</v>
      </c>
      <c r="E619" s="25" t="s">
        <v>373</v>
      </c>
      <c r="F619" s="28"/>
      <c r="G619" s="330">
        <f>G620</f>
        <v>29434</v>
      </c>
      <c r="H619" s="330">
        <f t="shared" si="78"/>
        <v>150000</v>
      </c>
      <c r="I619" s="331">
        <f t="shared" si="78"/>
        <v>150000</v>
      </c>
    </row>
    <row r="620" spans="1:9" s="15" customFormat="1" ht="41.25" customHeight="1" thickBot="1">
      <c r="A620" s="68" t="s">
        <v>48</v>
      </c>
      <c r="B620" s="69" t="s">
        <v>662</v>
      </c>
      <c r="C620" s="70" t="s">
        <v>359</v>
      </c>
      <c r="D620" s="70" t="s">
        <v>19</v>
      </c>
      <c r="E620" s="70" t="s">
        <v>373</v>
      </c>
      <c r="F620" s="69" t="s">
        <v>81</v>
      </c>
      <c r="G620" s="353">
        <v>29434</v>
      </c>
      <c r="H620" s="353">
        <v>150000</v>
      </c>
      <c r="I620" s="354">
        <v>150000</v>
      </c>
    </row>
    <row r="621" spans="1:7" s="15" customFormat="1" ht="21.75" customHeight="1">
      <c r="A621" s="7"/>
      <c r="B621" s="8"/>
      <c r="C621" s="9"/>
      <c r="D621" s="9"/>
      <c r="E621" s="9"/>
      <c r="F621" s="9"/>
      <c r="G621" s="9"/>
    </row>
    <row r="622" spans="1:7" s="19" customFormat="1" ht="18.75">
      <c r="A622" s="7"/>
      <c r="B622" s="8"/>
      <c r="C622" s="9"/>
      <c r="D622" s="9"/>
      <c r="E622" s="9"/>
      <c r="F622" s="9"/>
      <c r="G622" s="9"/>
    </row>
    <row r="623" spans="1:7" s="16" customFormat="1" ht="18.75">
      <c r="A623" s="7"/>
      <c r="B623" s="8"/>
      <c r="C623" s="9"/>
      <c r="D623" s="9"/>
      <c r="E623" s="9"/>
      <c r="F623" s="9"/>
      <c r="G623" s="9"/>
    </row>
    <row r="624" spans="1:7" s="16" customFormat="1" ht="36" customHeight="1">
      <c r="A624" s="7"/>
      <c r="B624" s="8"/>
      <c r="C624" s="9"/>
      <c r="D624" s="9"/>
      <c r="E624" s="9"/>
      <c r="F624" s="9"/>
      <c r="G624" s="9"/>
    </row>
    <row r="625" spans="1:7" s="16" customFormat="1" ht="65.25" customHeight="1">
      <c r="A625" s="7"/>
      <c r="B625" s="8"/>
      <c r="C625" s="9"/>
      <c r="D625" s="9"/>
      <c r="E625" s="9"/>
      <c r="F625" s="9"/>
      <c r="G625" s="9"/>
    </row>
    <row r="626" spans="1:7" s="16" customFormat="1" ht="66" customHeight="1">
      <c r="A626" s="7"/>
      <c r="B626" s="8"/>
      <c r="C626" s="9"/>
      <c r="D626" s="9"/>
      <c r="E626" s="9"/>
      <c r="F626" s="9"/>
      <c r="G626" s="9"/>
    </row>
    <row r="627" spans="1:7" s="16" customFormat="1" ht="48" customHeight="1">
      <c r="A627" s="7"/>
      <c r="B627" s="8"/>
      <c r="C627" s="9"/>
      <c r="D627" s="9"/>
      <c r="E627" s="9"/>
      <c r="F627" s="9"/>
      <c r="G627" s="9"/>
    </row>
    <row r="628" spans="1:7" s="16" customFormat="1" ht="18.75">
      <c r="A628" s="7"/>
      <c r="B628" s="8"/>
      <c r="C628" s="9"/>
      <c r="D628" s="9"/>
      <c r="E628" s="9"/>
      <c r="F628" s="9"/>
      <c r="G628" s="9"/>
    </row>
    <row r="629" spans="1:7" s="16" customFormat="1" ht="69" customHeight="1">
      <c r="A629" s="7"/>
      <c r="B629" s="8"/>
      <c r="C629" s="9"/>
      <c r="D629" s="9"/>
      <c r="E629" s="9"/>
      <c r="F629" s="9"/>
      <c r="G629" s="9"/>
    </row>
    <row r="630" spans="1:7" s="16" customFormat="1" ht="89.25" customHeight="1">
      <c r="A630" s="7"/>
      <c r="B630" s="8"/>
      <c r="C630" s="9"/>
      <c r="D630" s="9"/>
      <c r="E630" s="9"/>
      <c r="F630" s="9"/>
      <c r="G630" s="9"/>
    </row>
    <row r="631" spans="1:7" s="16" customFormat="1" ht="49.5" customHeight="1">
      <c r="A631" s="7"/>
      <c r="B631" s="8"/>
      <c r="C631" s="9"/>
      <c r="D631" s="9"/>
      <c r="E631" s="9"/>
      <c r="F631" s="9"/>
      <c r="G631" s="9"/>
    </row>
    <row r="632" spans="1:7" s="16" customFormat="1" ht="18.75">
      <c r="A632" s="7"/>
      <c r="B632" s="8"/>
      <c r="C632" s="9"/>
      <c r="D632" s="9"/>
      <c r="E632" s="9"/>
      <c r="F632" s="9"/>
      <c r="G632" s="9"/>
    </row>
    <row r="633" spans="1:7" s="19" customFormat="1" ht="64.5" customHeight="1">
      <c r="A633" s="7"/>
      <c r="B633" s="8"/>
      <c r="C633" s="9"/>
      <c r="D633" s="9"/>
      <c r="E633" s="9"/>
      <c r="F633" s="9"/>
      <c r="G633" s="9"/>
    </row>
    <row r="634" spans="1:7" s="16" customFormat="1" ht="73.5" customHeight="1">
      <c r="A634" s="7"/>
      <c r="B634" s="8"/>
      <c r="C634" s="9"/>
      <c r="D634" s="9"/>
      <c r="E634" s="9"/>
      <c r="F634" s="9"/>
      <c r="G634" s="9"/>
    </row>
    <row r="635" spans="1:7" s="16" customFormat="1" ht="18.75">
      <c r="A635" s="7"/>
      <c r="B635" s="8"/>
      <c r="C635" s="9"/>
      <c r="D635" s="9"/>
      <c r="E635" s="9"/>
      <c r="F635" s="9"/>
      <c r="G635" s="9"/>
    </row>
    <row r="636" spans="1:7" s="16" customFormat="1" ht="27" customHeight="1">
      <c r="A636" s="7"/>
      <c r="B636" s="8"/>
      <c r="C636" s="9"/>
      <c r="D636" s="9"/>
      <c r="E636" s="9"/>
      <c r="F636" s="9"/>
      <c r="G636" s="9"/>
    </row>
    <row r="639" ht="48.75" customHeight="1"/>
    <row r="645" ht="83.25" customHeight="1"/>
    <row r="646" ht="70.5" customHeight="1"/>
    <row r="647" ht="28.5" customHeight="1"/>
    <row r="649" ht="47.25" customHeight="1"/>
    <row r="650" ht="29.25" customHeight="1"/>
    <row r="651" ht="42" customHeight="1"/>
    <row r="653" ht="61.5" customHeight="1"/>
    <row r="654" ht="42" customHeight="1"/>
    <row r="655" ht="25.5" customHeight="1"/>
    <row r="656" ht="39.75" customHeight="1"/>
  </sheetData>
  <sheetProtection selectLockedCells="1" selectUnlockedCells="1"/>
  <mergeCells count="2">
    <mergeCell ref="G1:I1"/>
    <mergeCell ref="A3:I3"/>
  </mergeCells>
  <printOptions/>
  <pageMargins left="0.6694444444444444" right="0.11805555555555555" top="0.39375" bottom="0.15763888888888888" header="0.5118055555555555" footer="0.5118055555555555"/>
  <pageSetup horizontalDpi="300" verticalDpi="300" orientation="portrait" paperSize="9" scale="30" r:id="rId1"/>
</worksheet>
</file>

<file path=xl/worksheets/sheet7.xml><?xml version="1.0" encoding="utf-8"?>
<worksheet xmlns="http://schemas.openxmlformats.org/spreadsheetml/2006/main" xmlns:r="http://schemas.openxmlformats.org/officeDocument/2006/relationships">
  <dimension ref="A1:I425"/>
  <sheetViews>
    <sheetView view="pageBreakPreview" zoomScale="70" zoomScaleSheetLayoutView="70" zoomScalePageLayoutView="0" workbookViewId="0" topLeftCell="A1">
      <selection activeCell="A18" sqref="A18"/>
    </sheetView>
  </sheetViews>
  <sheetFormatPr defaultColWidth="8.7109375" defaultRowHeight="12.75"/>
  <cols>
    <col min="1" max="1" width="76.421875" style="2" customWidth="1"/>
    <col min="2" max="2" width="22.57421875" style="3" customWidth="1"/>
    <col min="3" max="3" width="6.28125" style="4" customWidth="1"/>
    <col min="4" max="4" width="21.140625" style="367" customWidth="1"/>
    <col min="5" max="5" width="19.8515625" style="1" customWidth="1"/>
    <col min="6" max="6" width="19.57421875" style="1" customWidth="1"/>
    <col min="7" max="7" width="24.421875" style="1" customWidth="1"/>
    <col min="8" max="8" width="19.57421875" style="1" customWidth="1"/>
    <col min="9" max="9" width="16.421875" style="1" customWidth="1"/>
    <col min="10" max="16384" width="8.7109375" style="1" customWidth="1"/>
  </cols>
  <sheetData>
    <row r="1" spans="2:6" ht="93" customHeight="1">
      <c r="B1" s="61"/>
      <c r="C1" s="61"/>
      <c r="D1" s="410" t="s">
        <v>953</v>
      </c>
      <c r="E1" s="410"/>
      <c r="F1" s="410"/>
    </row>
    <row r="2" spans="2:4" ht="3.75" customHeight="1">
      <c r="B2" s="20"/>
      <c r="C2" s="20"/>
      <c r="D2" s="355"/>
    </row>
    <row r="3" spans="1:6" ht="65.25" customHeight="1">
      <c r="A3" s="409" t="s">
        <v>936</v>
      </c>
      <c r="B3" s="409"/>
      <c r="C3" s="409"/>
      <c r="D3" s="409"/>
      <c r="E3" s="409"/>
      <c r="F3" s="409"/>
    </row>
    <row r="4" spans="1:6" ht="25.5" customHeight="1" thickBot="1">
      <c r="A4" s="21"/>
      <c r="B4" s="356"/>
      <c r="C4" s="20"/>
      <c r="D4" s="357"/>
      <c r="E4" s="357"/>
      <c r="F4" s="357"/>
    </row>
    <row r="5" spans="1:6" s="5" customFormat="1" ht="37.5">
      <c r="A5" s="50" t="s">
        <v>0</v>
      </c>
      <c r="B5" s="51" t="s">
        <v>3</v>
      </c>
      <c r="C5" s="52" t="s">
        <v>4</v>
      </c>
      <c r="D5" s="358" t="s">
        <v>428</v>
      </c>
      <c r="E5" s="358" t="s">
        <v>444</v>
      </c>
      <c r="F5" s="359" t="s">
        <v>910</v>
      </c>
    </row>
    <row r="6" spans="1:6" ht="50.25" customHeight="1">
      <c r="A6" s="53" t="s">
        <v>5</v>
      </c>
      <c r="B6" s="48" t="s">
        <v>400</v>
      </c>
      <c r="C6" s="24"/>
      <c r="D6" s="339">
        <f>D7+D8+D37+D81+D161+D168+D178+D214+D237+D244+D251+D286+D299+D308+D320+D335+D344+D349+D353+D360+D369+D380+D393+D413+D409+D190</f>
        <v>1102265096.4</v>
      </c>
      <c r="E6" s="339">
        <f>E7+E8+E37+E81+E161+E168+E178+E214+E237+E244+E251+E286+E299+E308+E320+E335+E344+E349+E353+E360+E369+E380+E393+E413+E190</f>
        <v>766324378.7799999</v>
      </c>
      <c r="F6" s="340">
        <f>F7+F8+F37+F81+F161+F168+F178+F214+F237+F244+F251+F286+F299+F308+F320+F335+F344+F349+F353+F360+F369+F380+F393+F413+F190</f>
        <v>748295876.7799999</v>
      </c>
    </row>
    <row r="7" spans="1:6" ht="26.25" customHeight="1">
      <c r="A7" s="53" t="s">
        <v>915</v>
      </c>
      <c r="B7" s="48"/>
      <c r="C7" s="24"/>
      <c r="D7" s="339">
        <v>0</v>
      </c>
      <c r="E7" s="339">
        <f>'[1]Прил 6'!H7</f>
        <v>8271654.17</v>
      </c>
      <c r="F7" s="340">
        <f>'[1]Прил 6'!I7</f>
        <v>17130311.59</v>
      </c>
    </row>
    <row r="8" spans="1:9" ht="37.5">
      <c r="A8" s="53" t="s">
        <v>285</v>
      </c>
      <c r="B8" s="24" t="s">
        <v>286</v>
      </c>
      <c r="C8" s="24"/>
      <c r="D8" s="339">
        <f>D9+D20+D26</f>
        <v>31357341.110000003</v>
      </c>
      <c r="E8" s="339">
        <f>E9+E20+E26</f>
        <v>26176177.54</v>
      </c>
      <c r="F8" s="340">
        <f>F9+F20+F26</f>
        <v>26176177.54</v>
      </c>
      <c r="G8" s="64">
        <f>D8+D37+D81+D161+D168+D178+D190+D214+D237+D244+D251+D286+D299+D308+D320+D335+D344</f>
        <v>1008869700.15</v>
      </c>
      <c r="H8" s="64">
        <f>E8+E37+E81+E161+E168+E178+E190+E214+E237+E244+E251+E286+E299+E308+E320+E335+E344</f>
        <v>683088745.82</v>
      </c>
      <c r="I8" s="64">
        <f>F8+F37+F81+F161+F168+F178+F190+F214+F237+F244+F251+F286+F299+F308+F320+F335+F344</f>
        <v>633036828.46</v>
      </c>
    </row>
    <row r="9" spans="1:7" ht="56.25">
      <c r="A9" s="35" t="s">
        <v>287</v>
      </c>
      <c r="B9" s="25" t="s">
        <v>288</v>
      </c>
      <c r="C9" s="25"/>
      <c r="D9" s="72">
        <f>D10</f>
        <v>12164798.21</v>
      </c>
      <c r="E9" s="72">
        <f>E10</f>
        <v>8155486.53</v>
      </c>
      <c r="F9" s="67">
        <f>F10</f>
        <v>8155486.53</v>
      </c>
      <c r="G9" s="64">
        <f>D15+D17+D19+D23+D35+D36</f>
        <v>27365504.110000003</v>
      </c>
    </row>
    <row r="10" spans="1:6" ht="40.5" customHeight="1">
      <c r="A10" s="35" t="s">
        <v>289</v>
      </c>
      <c r="B10" s="25" t="s">
        <v>290</v>
      </c>
      <c r="C10" s="25"/>
      <c r="D10" s="72">
        <f>D11+D13+D16+D18</f>
        <v>12164798.21</v>
      </c>
      <c r="E10" s="72">
        <f>E11+E13+E16+E18</f>
        <v>8155486.53</v>
      </c>
      <c r="F10" s="67">
        <f>F11+F13+F16+F18</f>
        <v>8155486.53</v>
      </c>
    </row>
    <row r="11" spans="1:6" ht="40.5" customHeight="1">
      <c r="A11" s="35" t="s">
        <v>1084</v>
      </c>
      <c r="B11" s="25" t="s">
        <v>922</v>
      </c>
      <c r="C11" s="25"/>
      <c r="D11" s="72">
        <f>D12</f>
        <v>1111244</v>
      </c>
      <c r="E11" s="72">
        <f>E12</f>
        <v>0</v>
      </c>
      <c r="F11" s="67">
        <f>F12</f>
        <v>0</v>
      </c>
    </row>
    <row r="12" spans="1:9" ht="40.5" customHeight="1">
      <c r="A12" s="35" t="s">
        <v>100</v>
      </c>
      <c r="B12" s="25" t="s">
        <v>922</v>
      </c>
      <c r="C12" s="25" t="s">
        <v>101</v>
      </c>
      <c r="D12" s="72">
        <f>'[1]Прил 6'!G537</f>
        <v>1111244</v>
      </c>
      <c r="E12" s="72">
        <f>'[1]Прил 6'!H537</f>
        <v>0</v>
      </c>
      <c r="F12" s="67">
        <f>'[1]Прил 6'!I537</f>
        <v>0</v>
      </c>
      <c r="G12" s="64" t="e">
        <f>D12+D15+D17+D19+D23+D98+D101+D104+D108+D117+#REF!+D129+D131+D133+D141+D143+D153+D158+D160+D177+D222+D236+D295+D307+D339</f>
        <v>#REF!</v>
      </c>
      <c r="H12" s="64" t="e">
        <f>E12+E15+E17+E19+E23+E98+E101+E104+E108+E117+#REF!+E129+E131+E133+E141+E143+E153+E158+E160+E177+E222+E236+E295+E307+E339</f>
        <v>#REF!</v>
      </c>
      <c r="I12" s="64" t="e">
        <f>F12+F15+F17+F19+F23+F98+F101+F104+F108+F117+#REF!+F129+F131+F133+F141+F143+F153+F158+F160+F177+F222+F236+F295+F307+F339</f>
        <v>#REF!</v>
      </c>
    </row>
    <row r="13" spans="1:6" ht="40.5" customHeight="1">
      <c r="A13" s="35" t="s">
        <v>146</v>
      </c>
      <c r="B13" s="25" t="s">
        <v>291</v>
      </c>
      <c r="C13" s="25"/>
      <c r="D13" s="72">
        <f>D14+D15</f>
        <v>10041084.05</v>
      </c>
      <c r="E13" s="72">
        <f>E15</f>
        <v>8113486.53</v>
      </c>
      <c r="F13" s="67">
        <f>F15</f>
        <v>8113486.53</v>
      </c>
    </row>
    <row r="14" spans="1:6" ht="40.5" customHeight="1">
      <c r="A14" s="35" t="s">
        <v>178</v>
      </c>
      <c r="B14" s="25" t="s">
        <v>291</v>
      </c>
      <c r="C14" s="25" t="s">
        <v>179</v>
      </c>
      <c r="D14" s="72">
        <f>'[1]Прил 6'!G539</f>
        <v>1006500</v>
      </c>
      <c r="E14" s="72">
        <v>0</v>
      </c>
      <c r="F14" s="67">
        <v>0</v>
      </c>
    </row>
    <row r="15" spans="1:7" ht="40.5" customHeight="1">
      <c r="A15" s="35" t="s">
        <v>100</v>
      </c>
      <c r="B15" s="25" t="s">
        <v>291</v>
      </c>
      <c r="C15" s="25" t="s">
        <v>101</v>
      </c>
      <c r="D15" s="72">
        <f>'[1]Прил 6'!G540+'[1]Прил 6'!G582</f>
        <v>9034584.05</v>
      </c>
      <c r="E15" s="72">
        <f>'[1]Прил 6'!H540+'[1]Прил 6'!H582</f>
        <v>8113486.53</v>
      </c>
      <c r="F15" s="67">
        <f>'[1]Прил 6'!I540+'[1]Прил 6'!I582</f>
        <v>8113486.53</v>
      </c>
      <c r="G15" s="64">
        <f>D12+D19+D133+D143+D182+D186+D259+D265+D272+D276</f>
        <v>70657957.88</v>
      </c>
    </row>
    <row r="16" spans="1:6" ht="24" customHeight="1">
      <c r="A16" s="35" t="s">
        <v>292</v>
      </c>
      <c r="B16" s="25" t="s">
        <v>293</v>
      </c>
      <c r="C16" s="24"/>
      <c r="D16" s="72">
        <f>D17</f>
        <v>240250.16</v>
      </c>
      <c r="E16" s="72">
        <f>E17</f>
        <v>42000</v>
      </c>
      <c r="F16" s="67">
        <f>F17</f>
        <v>42000</v>
      </c>
    </row>
    <row r="17" spans="1:6" ht="42.75" customHeight="1">
      <c r="A17" s="35" t="s">
        <v>100</v>
      </c>
      <c r="B17" s="25" t="s">
        <v>293</v>
      </c>
      <c r="C17" s="25" t="s">
        <v>101</v>
      </c>
      <c r="D17" s="72">
        <f>'[1]Прил 6'!G542</f>
        <v>240250.16</v>
      </c>
      <c r="E17" s="72">
        <f>'[1]Прил 6'!H542</f>
        <v>42000</v>
      </c>
      <c r="F17" s="67">
        <f>'[1]Прил 6'!I542</f>
        <v>42000</v>
      </c>
    </row>
    <row r="18" spans="1:6" ht="42.75" customHeight="1">
      <c r="A18" s="35" t="s">
        <v>450</v>
      </c>
      <c r="B18" s="25" t="s">
        <v>923</v>
      </c>
      <c r="C18" s="25"/>
      <c r="D18" s="72">
        <f>D19</f>
        <v>772220</v>
      </c>
      <c r="E18" s="72">
        <f>E19</f>
        <v>0</v>
      </c>
      <c r="F18" s="67">
        <f>F19</f>
        <v>0</v>
      </c>
    </row>
    <row r="19" spans="1:6" ht="42.75" customHeight="1">
      <c r="A19" s="35" t="s">
        <v>100</v>
      </c>
      <c r="B19" s="25" t="s">
        <v>923</v>
      </c>
      <c r="C19" s="25" t="s">
        <v>101</v>
      </c>
      <c r="D19" s="72">
        <f>'[1]Прил 6'!G544</f>
        <v>772220</v>
      </c>
      <c r="E19" s="72">
        <f>'[1]Прил 6'!H544</f>
        <v>0</v>
      </c>
      <c r="F19" s="67">
        <f>'[1]Прил 6'!I544</f>
        <v>0</v>
      </c>
    </row>
    <row r="20" spans="1:6" ht="56.25">
      <c r="A20" s="35" t="s">
        <v>294</v>
      </c>
      <c r="B20" s="25" t="s">
        <v>295</v>
      </c>
      <c r="C20" s="25"/>
      <c r="D20" s="72">
        <f aca="true" t="shared" si="0" ref="D20:F22">D21</f>
        <v>16115930.96</v>
      </c>
      <c r="E20" s="72">
        <f t="shared" si="0"/>
        <v>14973379.95</v>
      </c>
      <c r="F20" s="67">
        <f t="shared" si="0"/>
        <v>14973379.95</v>
      </c>
    </row>
    <row r="21" spans="1:6" ht="46.5" customHeight="1">
      <c r="A21" s="35" t="s">
        <v>296</v>
      </c>
      <c r="B21" s="25" t="s">
        <v>297</v>
      </c>
      <c r="C21" s="25"/>
      <c r="D21" s="72">
        <f>D22+D24</f>
        <v>16115930.96</v>
      </c>
      <c r="E21" s="72">
        <f t="shared" si="0"/>
        <v>14973379.95</v>
      </c>
      <c r="F21" s="67">
        <f t="shared" si="0"/>
        <v>14973379.95</v>
      </c>
    </row>
    <row r="22" spans="1:6" ht="37.5">
      <c r="A22" s="35" t="s">
        <v>146</v>
      </c>
      <c r="B22" s="25" t="s">
        <v>298</v>
      </c>
      <c r="C22" s="25"/>
      <c r="D22" s="72">
        <f t="shared" si="0"/>
        <v>16015930.96</v>
      </c>
      <c r="E22" s="72">
        <f t="shared" si="0"/>
        <v>14973379.95</v>
      </c>
      <c r="F22" s="67">
        <f t="shared" si="0"/>
        <v>14973379.95</v>
      </c>
    </row>
    <row r="23" spans="1:6" ht="37.5">
      <c r="A23" s="35" t="s">
        <v>100</v>
      </c>
      <c r="B23" s="25" t="s">
        <v>298</v>
      </c>
      <c r="C23" s="25" t="s">
        <v>101</v>
      </c>
      <c r="D23" s="72">
        <f>'[1]Прил 6'!G548</f>
        <v>16015930.96</v>
      </c>
      <c r="E23" s="72">
        <f>'[1]Прил 6'!H548</f>
        <v>14973379.95</v>
      </c>
      <c r="F23" s="67">
        <f>'[1]Прил 6'!I548</f>
        <v>14973379.95</v>
      </c>
    </row>
    <row r="24" spans="1:6" ht="37.5">
      <c r="A24" s="35" t="s">
        <v>1139</v>
      </c>
      <c r="B24" s="25" t="s">
        <v>1140</v>
      </c>
      <c r="C24" s="25"/>
      <c r="D24" s="72">
        <f>D25</f>
        <v>100000</v>
      </c>
      <c r="E24" s="72"/>
      <c r="F24" s="67"/>
    </row>
    <row r="25" spans="1:6" ht="37.5">
      <c r="A25" s="35" t="s">
        <v>100</v>
      </c>
      <c r="B25" s="25" t="s">
        <v>1140</v>
      </c>
      <c r="C25" s="25" t="s">
        <v>101</v>
      </c>
      <c r="D25" s="72">
        <f>'[1]Прил 6'!G550</f>
        <v>100000</v>
      </c>
      <c r="E25" s="72"/>
      <c r="F25" s="67"/>
    </row>
    <row r="26" spans="1:6" ht="81" customHeight="1">
      <c r="A26" s="35" t="s">
        <v>300</v>
      </c>
      <c r="B26" s="25" t="s">
        <v>301</v>
      </c>
      <c r="C26" s="25"/>
      <c r="D26" s="72">
        <f>D27+D30+D33</f>
        <v>3076611.94</v>
      </c>
      <c r="E26" s="72">
        <f>E27+E30+E33</f>
        <v>3047311.06</v>
      </c>
      <c r="F26" s="67">
        <f>F27+F30+F33</f>
        <v>3047311.06</v>
      </c>
    </row>
    <row r="27" spans="1:6" ht="56.25" customHeight="1">
      <c r="A27" s="35" t="s">
        <v>302</v>
      </c>
      <c r="B27" s="25" t="s">
        <v>303</v>
      </c>
      <c r="C27" s="25"/>
      <c r="D27" s="72">
        <f aca="true" t="shared" si="1" ref="D27:F28">D28</f>
        <v>52872</v>
      </c>
      <c r="E27" s="72">
        <f t="shared" si="1"/>
        <v>52872</v>
      </c>
      <c r="F27" s="67">
        <f t="shared" si="1"/>
        <v>52872</v>
      </c>
    </row>
    <row r="28" spans="1:6" ht="81.75" customHeight="1">
      <c r="A28" s="35" t="s">
        <v>304</v>
      </c>
      <c r="B28" s="25" t="s">
        <v>305</v>
      </c>
      <c r="C28" s="25"/>
      <c r="D28" s="72">
        <f t="shared" si="1"/>
        <v>52872</v>
      </c>
      <c r="E28" s="72">
        <f t="shared" si="1"/>
        <v>52872</v>
      </c>
      <c r="F28" s="67">
        <f t="shared" si="1"/>
        <v>52872</v>
      </c>
    </row>
    <row r="29" spans="1:6" ht="87.75" customHeight="1">
      <c r="A29" s="35" t="s">
        <v>17</v>
      </c>
      <c r="B29" s="25" t="s">
        <v>305</v>
      </c>
      <c r="C29" s="25" t="s">
        <v>25</v>
      </c>
      <c r="D29" s="72">
        <f>'[1]Прил 6'!G556</f>
        <v>52872</v>
      </c>
      <c r="E29" s="72">
        <f>'[1]Прил 6'!H556</f>
        <v>52872</v>
      </c>
      <c r="F29" s="67">
        <f>'[1]Прил 6'!I556</f>
        <v>52872</v>
      </c>
    </row>
    <row r="30" spans="1:6" ht="43.5" customHeight="1">
      <c r="A30" s="37" t="s">
        <v>318</v>
      </c>
      <c r="B30" s="25" t="s">
        <v>319</v>
      </c>
      <c r="C30" s="25"/>
      <c r="D30" s="72">
        <f aca="true" t="shared" si="2" ref="D30:F31">D31</f>
        <v>1721221</v>
      </c>
      <c r="E30" s="72">
        <f t="shared" si="2"/>
        <v>1547094</v>
      </c>
      <c r="F30" s="67">
        <f t="shared" si="2"/>
        <v>1547094</v>
      </c>
    </row>
    <row r="31" spans="1:6" ht="62.25" customHeight="1">
      <c r="A31" s="35" t="s">
        <v>320</v>
      </c>
      <c r="B31" s="25" t="s">
        <v>321</v>
      </c>
      <c r="C31" s="25"/>
      <c r="D31" s="72">
        <f t="shared" si="2"/>
        <v>1721221</v>
      </c>
      <c r="E31" s="72">
        <f t="shared" si="2"/>
        <v>1547094</v>
      </c>
      <c r="F31" s="67">
        <f t="shared" si="2"/>
        <v>1547094</v>
      </c>
    </row>
    <row r="32" spans="1:6" ht="33" customHeight="1">
      <c r="A32" s="54" t="s">
        <v>270</v>
      </c>
      <c r="B32" s="25" t="s">
        <v>321</v>
      </c>
      <c r="C32" s="25" t="s">
        <v>271</v>
      </c>
      <c r="D32" s="72">
        <f>'[1]Прил 6'!G571</f>
        <v>1721221</v>
      </c>
      <c r="E32" s="72">
        <f>'[1]Прил 6'!H571</f>
        <v>1547094</v>
      </c>
      <c r="F32" s="67">
        <f>'[1]Прил 6'!I571</f>
        <v>1547094</v>
      </c>
    </row>
    <row r="33" spans="1:6" ht="43.5" customHeight="1">
      <c r="A33" s="35" t="s">
        <v>78</v>
      </c>
      <c r="B33" s="25" t="s">
        <v>306</v>
      </c>
      <c r="C33" s="25"/>
      <c r="D33" s="72">
        <f>D34</f>
        <v>1302518.94</v>
      </c>
      <c r="E33" s="72">
        <f>E34</f>
        <v>1447345.06</v>
      </c>
      <c r="F33" s="67">
        <f>F34</f>
        <v>1447345.06</v>
      </c>
    </row>
    <row r="34" spans="1:6" ht="42" customHeight="1">
      <c r="A34" s="35" t="s">
        <v>15</v>
      </c>
      <c r="B34" s="25" t="s">
        <v>307</v>
      </c>
      <c r="C34" s="25"/>
      <c r="D34" s="72">
        <f>D35+D36</f>
        <v>1302518.94</v>
      </c>
      <c r="E34" s="72">
        <f>E35+E36</f>
        <v>1447345.06</v>
      </c>
      <c r="F34" s="67">
        <f>F35+F36</f>
        <v>1447345.06</v>
      </c>
    </row>
    <row r="35" spans="1:6" ht="81.75" customHeight="1">
      <c r="A35" s="35" t="s">
        <v>17</v>
      </c>
      <c r="B35" s="25" t="s">
        <v>307</v>
      </c>
      <c r="C35" s="25" t="s">
        <v>25</v>
      </c>
      <c r="D35" s="72">
        <f>'[1]Прил 6'!G559+'[1]Прил 6'!G586</f>
        <v>1299868.94</v>
      </c>
      <c r="E35" s="72">
        <f>'[1]Прил 6'!H559+'[1]Прил 6'!H586</f>
        <v>1444345.06</v>
      </c>
      <c r="F35" s="67">
        <f>'[1]Прил 6'!I559+'[1]Прил 6'!I586</f>
        <v>1444345.06</v>
      </c>
    </row>
    <row r="36" spans="1:6" ht="45" customHeight="1">
      <c r="A36" s="35" t="s">
        <v>48</v>
      </c>
      <c r="B36" s="25" t="s">
        <v>307</v>
      </c>
      <c r="C36" s="25" t="s">
        <v>81</v>
      </c>
      <c r="D36" s="72">
        <f>'[1]Прил 6'!G560</f>
        <v>2650</v>
      </c>
      <c r="E36" s="72">
        <f>'[1]Прил 6'!H560</f>
        <v>3000</v>
      </c>
      <c r="F36" s="67">
        <f>'[1]Прил 6'!I560</f>
        <v>3000</v>
      </c>
    </row>
    <row r="37" spans="1:7" s="22" customFormat="1" ht="48.75" customHeight="1">
      <c r="A37" s="55" t="s">
        <v>92</v>
      </c>
      <c r="B37" s="24" t="s">
        <v>93</v>
      </c>
      <c r="C37" s="24"/>
      <c r="D37" s="75">
        <f>D38+D48+D73</f>
        <v>43706113.97</v>
      </c>
      <c r="E37" s="75">
        <f>E38+E48+E73</f>
        <v>43708043.36</v>
      </c>
      <c r="F37" s="150">
        <f>F38+F48+F73</f>
        <v>43708043.36</v>
      </c>
      <c r="G37" s="65">
        <f>D43+D69+D72</f>
        <v>312130.97</v>
      </c>
    </row>
    <row r="38" spans="1:6" ht="83.25" customHeight="1">
      <c r="A38" s="37" t="s">
        <v>94</v>
      </c>
      <c r="B38" s="25" t="s">
        <v>95</v>
      </c>
      <c r="C38" s="25"/>
      <c r="D38" s="72">
        <f>D39+D44</f>
        <v>3420300</v>
      </c>
      <c r="E38" s="72">
        <f>E39+E44</f>
        <v>3420300</v>
      </c>
      <c r="F38" s="67">
        <f>F39+F44</f>
        <v>3420300</v>
      </c>
    </row>
    <row r="39" spans="1:6" ht="66" customHeight="1">
      <c r="A39" s="37" t="s">
        <v>96</v>
      </c>
      <c r="B39" s="25" t="s">
        <v>97</v>
      </c>
      <c r="C39" s="25"/>
      <c r="D39" s="72">
        <f>D40+D42</f>
        <v>164300</v>
      </c>
      <c r="E39" s="72">
        <f>E40+E42</f>
        <v>164300</v>
      </c>
      <c r="F39" s="67">
        <f>F40+F42</f>
        <v>164300</v>
      </c>
    </row>
    <row r="40" spans="1:6" ht="65.25" customHeight="1">
      <c r="A40" s="37" t="s">
        <v>98</v>
      </c>
      <c r="B40" s="25" t="s">
        <v>99</v>
      </c>
      <c r="C40" s="25"/>
      <c r="D40" s="72">
        <f>D41</f>
        <v>124300</v>
      </c>
      <c r="E40" s="72">
        <f>E41</f>
        <v>124300</v>
      </c>
      <c r="F40" s="67">
        <f>F41</f>
        <v>124300</v>
      </c>
    </row>
    <row r="41" spans="1:6" ht="48" customHeight="1">
      <c r="A41" s="35" t="s">
        <v>100</v>
      </c>
      <c r="B41" s="25" t="s">
        <v>99</v>
      </c>
      <c r="C41" s="25" t="s">
        <v>101</v>
      </c>
      <c r="D41" s="72">
        <f>'[1]Прил 6'!G264</f>
        <v>124300</v>
      </c>
      <c r="E41" s="72">
        <f>'[1]Прил 6'!H264</f>
        <v>124300</v>
      </c>
      <c r="F41" s="67">
        <f>'[1]Прил 6'!I264</f>
        <v>124300</v>
      </c>
    </row>
    <row r="42" spans="1:6" ht="21" customHeight="1">
      <c r="A42" s="37" t="s">
        <v>412</v>
      </c>
      <c r="B42" s="25" t="s">
        <v>411</v>
      </c>
      <c r="C42" s="25"/>
      <c r="D42" s="72">
        <f>D43</f>
        <v>40000</v>
      </c>
      <c r="E42" s="72">
        <f>E43</f>
        <v>40000</v>
      </c>
      <c r="F42" s="67">
        <f>F43</f>
        <v>40000</v>
      </c>
    </row>
    <row r="43" spans="1:7" ht="48" customHeight="1">
      <c r="A43" s="35" t="s">
        <v>100</v>
      </c>
      <c r="B43" s="25" t="s">
        <v>411</v>
      </c>
      <c r="C43" s="25" t="s">
        <v>101</v>
      </c>
      <c r="D43" s="72">
        <f>'[1]Прил 6'!G266</f>
        <v>40000</v>
      </c>
      <c r="E43" s="72">
        <f>'[1]Прил 6'!H266</f>
        <v>40000</v>
      </c>
      <c r="F43" s="67">
        <f>'[1]Прил 6'!I266</f>
        <v>40000</v>
      </c>
      <c r="G43" s="64">
        <f>D43</f>
        <v>40000</v>
      </c>
    </row>
    <row r="44" spans="1:6" ht="66" customHeight="1">
      <c r="A44" s="35" t="s">
        <v>354</v>
      </c>
      <c r="B44" s="25" t="s">
        <v>355</v>
      </c>
      <c r="C44" s="25"/>
      <c r="D44" s="72">
        <f>D45</f>
        <v>3256000</v>
      </c>
      <c r="E44" s="72">
        <f>E45</f>
        <v>3256000</v>
      </c>
      <c r="F44" s="67">
        <f>F45</f>
        <v>3256000</v>
      </c>
    </row>
    <row r="45" spans="1:6" ht="50.25" customHeight="1">
      <c r="A45" s="35" t="s">
        <v>356</v>
      </c>
      <c r="B45" s="25" t="s">
        <v>357</v>
      </c>
      <c r="C45" s="25"/>
      <c r="D45" s="72">
        <f>D46+D47</f>
        <v>3256000</v>
      </c>
      <c r="E45" s="72">
        <f>E46+E47</f>
        <v>3256000</v>
      </c>
      <c r="F45" s="67">
        <f>F46+F47</f>
        <v>3256000</v>
      </c>
    </row>
    <row r="46" spans="1:6" ht="86.25" customHeight="1">
      <c r="A46" s="35" t="s">
        <v>17</v>
      </c>
      <c r="B46" s="25" t="s">
        <v>357</v>
      </c>
      <c r="C46" s="25" t="s">
        <v>25</v>
      </c>
      <c r="D46" s="72">
        <f>'[1]Прил 6'!G307</f>
        <v>3098337.06</v>
      </c>
      <c r="E46" s="72">
        <f>'[1]Прил 6'!H307</f>
        <v>3161058</v>
      </c>
      <c r="F46" s="67">
        <f>'[1]Прил 6'!I307</f>
        <v>3161058</v>
      </c>
    </row>
    <row r="47" spans="1:6" ht="42" customHeight="1">
      <c r="A47" s="35" t="s">
        <v>48</v>
      </c>
      <c r="B47" s="25" t="s">
        <v>357</v>
      </c>
      <c r="C47" s="25" t="s">
        <v>81</v>
      </c>
      <c r="D47" s="72">
        <f>'[1]Прил 6'!G308</f>
        <v>157662.94</v>
      </c>
      <c r="E47" s="72">
        <f>'[1]Прил 6'!H308</f>
        <v>94942</v>
      </c>
      <c r="F47" s="67">
        <f>'[1]Прил 6'!I308</f>
        <v>94942</v>
      </c>
    </row>
    <row r="48" spans="1:6" ht="82.5" customHeight="1">
      <c r="A48" s="35" t="s">
        <v>311</v>
      </c>
      <c r="B48" s="25" t="s">
        <v>312</v>
      </c>
      <c r="C48" s="25"/>
      <c r="D48" s="72">
        <f>D49+D52+D56+D60+D67+D70</f>
        <v>22862969.970000003</v>
      </c>
      <c r="E48" s="72">
        <f>E49+E52+E56+E60+E67+E70</f>
        <v>22864899.36</v>
      </c>
      <c r="F48" s="67">
        <f>F49+F52+F56+F60+F67+F70</f>
        <v>22864899.36</v>
      </c>
    </row>
    <row r="49" spans="1:6" ht="66.75" customHeight="1">
      <c r="A49" s="35" t="s">
        <v>322</v>
      </c>
      <c r="B49" s="25" t="s">
        <v>323</v>
      </c>
      <c r="C49" s="25"/>
      <c r="D49" s="72">
        <f aca="true" t="shared" si="3" ref="D49:F50">D50</f>
        <v>2772518</v>
      </c>
      <c r="E49" s="72">
        <f t="shared" si="3"/>
        <v>2538440</v>
      </c>
      <c r="F49" s="67">
        <f t="shared" si="3"/>
        <v>2538440</v>
      </c>
    </row>
    <row r="50" spans="1:6" ht="30.75" customHeight="1">
      <c r="A50" s="35" t="s">
        <v>324</v>
      </c>
      <c r="B50" s="25" t="s">
        <v>325</v>
      </c>
      <c r="C50" s="25"/>
      <c r="D50" s="72">
        <f t="shared" si="3"/>
        <v>2772518</v>
      </c>
      <c r="E50" s="72">
        <f t="shared" si="3"/>
        <v>2538440</v>
      </c>
      <c r="F50" s="67">
        <f t="shared" si="3"/>
        <v>2538440</v>
      </c>
    </row>
    <row r="51" spans="1:6" ht="27.75" customHeight="1">
      <c r="A51" s="54" t="s">
        <v>270</v>
      </c>
      <c r="B51" s="25" t="s">
        <v>325</v>
      </c>
      <c r="C51" s="25" t="s">
        <v>271</v>
      </c>
      <c r="D51" s="72">
        <f>'[1]Прил 6'!G301</f>
        <v>2772518</v>
      </c>
      <c r="E51" s="72">
        <f>'[1]Прил 6'!H301</f>
        <v>2538440</v>
      </c>
      <c r="F51" s="67">
        <f>'[1]Прил 6'!I301</f>
        <v>2538440</v>
      </c>
    </row>
    <row r="52" spans="1:6" ht="51" customHeight="1">
      <c r="A52" s="42" t="s">
        <v>326</v>
      </c>
      <c r="B52" s="25" t="s">
        <v>327</v>
      </c>
      <c r="C52" s="25"/>
      <c r="D52" s="72">
        <f>D53</f>
        <v>243092</v>
      </c>
      <c r="E52" s="72">
        <f>E53</f>
        <v>243092</v>
      </c>
      <c r="F52" s="67">
        <f>F53</f>
        <v>243092</v>
      </c>
    </row>
    <row r="53" spans="1:6" ht="50.25" customHeight="1">
      <c r="A53" s="35" t="s">
        <v>328</v>
      </c>
      <c r="B53" s="25" t="s">
        <v>329</v>
      </c>
      <c r="C53" s="25"/>
      <c r="D53" s="72">
        <f>D54+D55</f>
        <v>243092</v>
      </c>
      <c r="E53" s="72">
        <f>E54+E55</f>
        <v>243092</v>
      </c>
      <c r="F53" s="67">
        <f>F54+F55</f>
        <v>243092</v>
      </c>
    </row>
    <row r="54" spans="1:6" ht="45.75" customHeight="1">
      <c r="A54" s="35" t="s">
        <v>48</v>
      </c>
      <c r="B54" s="25" t="s">
        <v>329</v>
      </c>
      <c r="C54" s="25" t="s">
        <v>81</v>
      </c>
      <c r="D54" s="72">
        <f>'[1]Прил 6'!G283</f>
        <v>4415</v>
      </c>
      <c r="E54" s="72">
        <f>'[1]Прил 6'!H283</f>
        <v>4415</v>
      </c>
      <c r="F54" s="67">
        <f>'[1]Прил 6'!I283</f>
        <v>4415</v>
      </c>
    </row>
    <row r="55" spans="1:6" ht="33" customHeight="1">
      <c r="A55" s="54" t="s">
        <v>270</v>
      </c>
      <c r="B55" s="25" t="s">
        <v>329</v>
      </c>
      <c r="C55" s="25" t="s">
        <v>271</v>
      </c>
      <c r="D55" s="72">
        <f>'[1]Прил 6'!G284</f>
        <v>238677</v>
      </c>
      <c r="E55" s="72">
        <f>'[1]Прил 6'!H284</f>
        <v>238677</v>
      </c>
      <c r="F55" s="67">
        <f>'[1]Прил 6'!I284</f>
        <v>238677</v>
      </c>
    </row>
    <row r="56" spans="1:6" ht="64.5" customHeight="1">
      <c r="A56" s="42" t="s">
        <v>330</v>
      </c>
      <c r="B56" s="25" t="s">
        <v>331</v>
      </c>
      <c r="C56" s="25"/>
      <c r="D56" s="72">
        <f>D57</f>
        <v>1062323</v>
      </c>
      <c r="E56" s="72">
        <f>E57</f>
        <v>1133037</v>
      </c>
      <c r="F56" s="67">
        <f>F57</f>
        <v>1133037</v>
      </c>
    </row>
    <row r="57" spans="1:6" ht="49.5" customHeight="1">
      <c r="A57" s="35" t="s">
        <v>332</v>
      </c>
      <c r="B57" s="25" t="s">
        <v>333</v>
      </c>
      <c r="C57" s="25"/>
      <c r="D57" s="72">
        <f>D58+D59</f>
        <v>1062323</v>
      </c>
      <c r="E57" s="72">
        <f>E58+E59</f>
        <v>1133037</v>
      </c>
      <c r="F57" s="67">
        <f>F58+F59</f>
        <v>1133037</v>
      </c>
    </row>
    <row r="58" spans="1:6" ht="47.25" customHeight="1">
      <c r="A58" s="35" t="s">
        <v>48</v>
      </c>
      <c r="B58" s="25" t="s">
        <v>333</v>
      </c>
      <c r="C58" s="25" t="s">
        <v>81</v>
      </c>
      <c r="D58" s="72">
        <f>'[1]Прил 6'!G287</f>
        <v>14060</v>
      </c>
      <c r="E58" s="72">
        <f>'[1]Прил 6'!H287</f>
        <v>9000</v>
      </c>
      <c r="F58" s="67">
        <f>'[1]Прил 6'!I287</f>
        <v>9000</v>
      </c>
    </row>
    <row r="59" spans="1:6" ht="27.75" customHeight="1">
      <c r="A59" s="54" t="s">
        <v>270</v>
      </c>
      <c r="B59" s="25" t="s">
        <v>333</v>
      </c>
      <c r="C59" s="25" t="s">
        <v>271</v>
      </c>
      <c r="D59" s="72">
        <f>'[1]Прил 6'!G288</f>
        <v>1048263</v>
      </c>
      <c r="E59" s="72">
        <f>'[1]Прил 6'!H288</f>
        <v>1124037</v>
      </c>
      <c r="F59" s="67">
        <f>'[1]Прил 6'!I288</f>
        <v>1124037</v>
      </c>
    </row>
    <row r="60" spans="1:6" ht="43.5" customHeight="1">
      <c r="A60" s="42" t="s">
        <v>334</v>
      </c>
      <c r="B60" s="25" t="s">
        <v>335</v>
      </c>
      <c r="C60" s="25"/>
      <c r="D60" s="72">
        <f>D61+D64</f>
        <v>18512906</v>
      </c>
      <c r="E60" s="72">
        <f>E61+E64</f>
        <v>18780588</v>
      </c>
      <c r="F60" s="67">
        <f>F61+F64</f>
        <v>18780588</v>
      </c>
    </row>
    <row r="61" spans="1:6" ht="30" customHeight="1">
      <c r="A61" s="35" t="s">
        <v>336</v>
      </c>
      <c r="B61" s="25" t="s">
        <v>337</v>
      </c>
      <c r="C61" s="25"/>
      <c r="D61" s="72">
        <f>D62+D63</f>
        <v>16168988</v>
      </c>
      <c r="E61" s="72">
        <f>E62+E63</f>
        <v>16032988</v>
      </c>
      <c r="F61" s="67">
        <f>F62+F63</f>
        <v>16032988</v>
      </c>
    </row>
    <row r="62" spans="1:6" ht="49.5" customHeight="1">
      <c r="A62" s="35" t="s">
        <v>48</v>
      </c>
      <c r="B62" s="25" t="s">
        <v>337</v>
      </c>
      <c r="C62" s="25" t="s">
        <v>81</v>
      </c>
      <c r="D62" s="72">
        <f>'[1]Прил 6'!G291</f>
        <v>271930</v>
      </c>
      <c r="E62" s="72">
        <f>'[1]Прил 6'!H291</f>
        <v>270000</v>
      </c>
      <c r="F62" s="67">
        <f>'[1]Прил 6'!I291</f>
        <v>270000</v>
      </c>
    </row>
    <row r="63" spans="1:6" ht="27.75" customHeight="1">
      <c r="A63" s="54" t="s">
        <v>270</v>
      </c>
      <c r="B63" s="25" t="s">
        <v>337</v>
      </c>
      <c r="C63" s="25" t="s">
        <v>271</v>
      </c>
      <c r="D63" s="72">
        <f>'[1]Прил 6'!G292</f>
        <v>15897058</v>
      </c>
      <c r="E63" s="72">
        <f>'[1]Прил 6'!H292</f>
        <v>15762988</v>
      </c>
      <c r="F63" s="67">
        <f>'[1]Прил 6'!I292</f>
        <v>15762988</v>
      </c>
    </row>
    <row r="64" spans="1:6" ht="30" customHeight="1">
      <c r="A64" s="35" t="s">
        <v>338</v>
      </c>
      <c r="B64" s="25" t="s">
        <v>339</v>
      </c>
      <c r="C64" s="25"/>
      <c r="D64" s="72">
        <f>D65+D66</f>
        <v>2343918</v>
      </c>
      <c r="E64" s="72">
        <f>E65+E66</f>
        <v>2747600</v>
      </c>
      <c r="F64" s="67">
        <f>F65+F66</f>
        <v>2747600</v>
      </c>
    </row>
    <row r="65" spans="1:6" ht="50.25" customHeight="1">
      <c r="A65" s="35" t="s">
        <v>48</v>
      </c>
      <c r="B65" s="25" t="s">
        <v>339</v>
      </c>
      <c r="C65" s="25" t="s">
        <v>81</v>
      </c>
      <c r="D65" s="72">
        <f>'[1]Прил 6'!G294</f>
        <v>40600</v>
      </c>
      <c r="E65" s="72">
        <f>'[1]Прил 6'!H294</f>
        <v>47600</v>
      </c>
      <c r="F65" s="67">
        <f>'[1]Прил 6'!I294</f>
        <v>47600</v>
      </c>
    </row>
    <row r="66" spans="1:6" ht="27.75" customHeight="1">
      <c r="A66" s="54" t="s">
        <v>270</v>
      </c>
      <c r="B66" s="25" t="s">
        <v>339</v>
      </c>
      <c r="C66" s="25" t="s">
        <v>271</v>
      </c>
      <c r="D66" s="72">
        <f>'[1]Прил 6'!G295</f>
        <v>2303318</v>
      </c>
      <c r="E66" s="72">
        <f>'[1]Прил 6'!H295</f>
        <v>2700000</v>
      </c>
      <c r="F66" s="67">
        <f>'[1]Прил 6'!I295</f>
        <v>2700000</v>
      </c>
    </row>
    <row r="67" spans="1:6" ht="39.75" customHeight="1">
      <c r="A67" s="42" t="s">
        <v>313</v>
      </c>
      <c r="B67" s="25" t="s">
        <v>314</v>
      </c>
      <c r="C67" s="25"/>
      <c r="D67" s="72">
        <f aca="true" t="shared" si="4" ref="D67:F68">D68</f>
        <v>29745.67</v>
      </c>
      <c r="E67" s="72">
        <f t="shared" si="4"/>
        <v>32742.36</v>
      </c>
      <c r="F67" s="67">
        <f t="shared" si="4"/>
        <v>32742.36</v>
      </c>
    </row>
    <row r="68" spans="1:6" ht="39.75" customHeight="1">
      <c r="A68" s="35" t="s">
        <v>315</v>
      </c>
      <c r="B68" s="25" t="s">
        <v>316</v>
      </c>
      <c r="C68" s="25"/>
      <c r="D68" s="72">
        <f t="shared" si="4"/>
        <v>29745.67</v>
      </c>
      <c r="E68" s="72">
        <f t="shared" si="4"/>
        <v>32742.36</v>
      </c>
      <c r="F68" s="67">
        <f t="shared" si="4"/>
        <v>32742.36</v>
      </c>
    </row>
    <row r="69" spans="1:6" ht="20.25" customHeight="1">
      <c r="A69" s="54" t="s">
        <v>270</v>
      </c>
      <c r="B69" s="25" t="s">
        <v>316</v>
      </c>
      <c r="C69" s="25" t="s">
        <v>271</v>
      </c>
      <c r="D69" s="72">
        <f>'[1]Прил 6'!G277</f>
        <v>29745.67</v>
      </c>
      <c r="E69" s="72">
        <f>'[1]Прил 6'!H277</f>
        <v>32742.36</v>
      </c>
      <c r="F69" s="67">
        <f>'[1]Прил 6'!I277</f>
        <v>32742.36</v>
      </c>
    </row>
    <row r="70" spans="1:6" ht="56.25">
      <c r="A70" s="35" t="s">
        <v>407</v>
      </c>
      <c r="B70" s="25" t="s">
        <v>408</v>
      </c>
      <c r="C70" s="25"/>
      <c r="D70" s="72">
        <f aca="true" t="shared" si="5" ref="D70:F71">D71</f>
        <v>242385.3</v>
      </c>
      <c r="E70" s="72">
        <f t="shared" si="5"/>
        <v>137000</v>
      </c>
      <c r="F70" s="67">
        <f t="shared" si="5"/>
        <v>137000</v>
      </c>
    </row>
    <row r="71" spans="1:6" ht="39" customHeight="1">
      <c r="A71" s="35" t="s">
        <v>409</v>
      </c>
      <c r="B71" s="25" t="s">
        <v>410</v>
      </c>
      <c r="C71" s="25"/>
      <c r="D71" s="72">
        <f>D72</f>
        <v>242385.3</v>
      </c>
      <c r="E71" s="72">
        <f t="shared" si="5"/>
        <v>137000</v>
      </c>
      <c r="F71" s="67">
        <f t="shared" si="5"/>
        <v>137000</v>
      </c>
    </row>
    <row r="72" spans="1:6" ht="43.5" customHeight="1">
      <c r="A72" s="35" t="s">
        <v>48</v>
      </c>
      <c r="B72" s="25" t="s">
        <v>410</v>
      </c>
      <c r="C72" s="25" t="s">
        <v>81</v>
      </c>
      <c r="D72" s="72">
        <f>'[1]Прил 6'!G270</f>
        <v>242385.3</v>
      </c>
      <c r="E72" s="72">
        <f>'[1]Прил 6'!H270</f>
        <v>137000</v>
      </c>
      <c r="F72" s="67">
        <f>'[1]Прил 6'!I270</f>
        <v>137000</v>
      </c>
    </row>
    <row r="73" spans="1:6" ht="79.5" customHeight="1">
      <c r="A73" s="37" t="s">
        <v>102</v>
      </c>
      <c r="B73" s="25" t="s">
        <v>103</v>
      </c>
      <c r="C73" s="25"/>
      <c r="D73" s="72">
        <f>D74+D78</f>
        <v>17422844</v>
      </c>
      <c r="E73" s="72">
        <f>E74+E78</f>
        <v>17422844</v>
      </c>
      <c r="F73" s="67">
        <f>F74+F78</f>
        <v>17422844</v>
      </c>
    </row>
    <row r="74" spans="1:6" ht="80.25" customHeight="1">
      <c r="A74" s="38" t="s">
        <v>104</v>
      </c>
      <c r="B74" s="25" t="s">
        <v>105</v>
      </c>
      <c r="C74" s="25"/>
      <c r="D74" s="72">
        <f>D75</f>
        <v>1184000</v>
      </c>
      <c r="E74" s="72">
        <f>E75</f>
        <v>1184000</v>
      </c>
      <c r="F74" s="67">
        <f>F75</f>
        <v>1184000</v>
      </c>
    </row>
    <row r="75" spans="1:6" ht="67.5" customHeight="1">
      <c r="A75" s="37" t="s">
        <v>106</v>
      </c>
      <c r="B75" s="25" t="s">
        <v>107</v>
      </c>
      <c r="C75" s="25"/>
      <c r="D75" s="72">
        <f>D76+D77</f>
        <v>1184000</v>
      </c>
      <c r="E75" s="72">
        <f>E76+E77</f>
        <v>1184000</v>
      </c>
      <c r="F75" s="67">
        <f>F76+F77</f>
        <v>1184000</v>
      </c>
    </row>
    <row r="76" spans="1:6" ht="91.5" customHeight="1">
      <c r="A76" s="35" t="s">
        <v>17</v>
      </c>
      <c r="B76" s="25" t="s">
        <v>107</v>
      </c>
      <c r="C76" s="25" t="s">
        <v>25</v>
      </c>
      <c r="D76" s="72">
        <f>'[1]Прил 6'!G316</f>
        <v>1104102.54</v>
      </c>
      <c r="E76" s="72">
        <f>'[1]Прил 6'!H316</f>
        <v>1168800</v>
      </c>
      <c r="F76" s="67">
        <f>'[1]Прил 6'!I316</f>
        <v>1168800</v>
      </c>
    </row>
    <row r="77" spans="1:6" ht="37.5">
      <c r="A77" s="35" t="s">
        <v>48</v>
      </c>
      <c r="B77" s="25" t="s">
        <v>107</v>
      </c>
      <c r="C77" s="25" t="s">
        <v>81</v>
      </c>
      <c r="D77" s="72">
        <f>'[1]Прил 6'!G317</f>
        <v>79897.46</v>
      </c>
      <c r="E77" s="72">
        <f>'[1]Прил 6'!H317</f>
        <v>15200</v>
      </c>
      <c r="F77" s="67">
        <f>'[1]Прил 6'!I317</f>
        <v>15200</v>
      </c>
    </row>
    <row r="78" spans="1:6" ht="64.5" customHeight="1">
      <c r="A78" s="35" t="s">
        <v>347</v>
      </c>
      <c r="B78" s="25" t="s">
        <v>348</v>
      </c>
      <c r="C78" s="25"/>
      <c r="D78" s="72">
        <f aca="true" t="shared" si="6" ref="D78:F79">D79</f>
        <v>16238844</v>
      </c>
      <c r="E78" s="72">
        <f t="shared" si="6"/>
        <v>16238844</v>
      </c>
      <c r="F78" s="67">
        <f t="shared" si="6"/>
        <v>16238844</v>
      </c>
    </row>
    <row r="79" spans="1:6" ht="48" customHeight="1">
      <c r="A79" s="42" t="s">
        <v>349</v>
      </c>
      <c r="B79" s="25" t="s">
        <v>350</v>
      </c>
      <c r="C79" s="25"/>
      <c r="D79" s="72">
        <f t="shared" si="6"/>
        <v>16238844</v>
      </c>
      <c r="E79" s="72">
        <f t="shared" si="6"/>
        <v>16238844</v>
      </c>
      <c r="F79" s="67">
        <f t="shared" si="6"/>
        <v>16238844</v>
      </c>
    </row>
    <row r="80" spans="1:6" ht="19.5" customHeight="1">
      <c r="A80" s="54" t="s">
        <v>270</v>
      </c>
      <c r="B80" s="25" t="s">
        <v>350</v>
      </c>
      <c r="C80" s="25" t="s">
        <v>271</v>
      </c>
      <c r="D80" s="72">
        <f>'[1]Прил 6'!G324</f>
        <v>16238844</v>
      </c>
      <c r="E80" s="72">
        <f>'[1]Прил 6'!H324</f>
        <v>16238844</v>
      </c>
      <c r="F80" s="67">
        <f>'[1]Прил 6'!I324</f>
        <v>16238844</v>
      </c>
    </row>
    <row r="81" spans="1:7" ht="45.75" customHeight="1">
      <c r="A81" s="53" t="s">
        <v>218</v>
      </c>
      <c r="B81" s="24" t="s">
        <v>219</v>
      </c>
      <c r="C81" s="24"/>
      <c r="D81" s="75">
        <f>D82+D93+D150</f>
        <v>587990764.49</v>
      </c>
      <c r="E81" s="75">
        <f>E82+E93+E150</f>
        <v>440149364.82</v>
      </c>
      <c r="F81" s="150">
        <f>F82+F93+F150</f>
        <v>440149364.82</v>
      </c>
      <c r="G81" s="64"/>
    </row>
    <row r="82" spans="1:7" ht="82.5" customHeight="1">
      <c r="A82" s="35" t="s">
        <v>273</v>
      </c>
      <c r="B82" s="25" t="s">
        <v>274</v>
      </c>
      <c r="C82" s="25"/>
      <c r="D82" s="72">
        <f>D83+D89</f>
        <v>10334918.26</v>
      </c>
      <c r="E82" s="72">
        <f>E83+E89</f>
        <v>9426033.49</v>
      </c>
      <c r="F82" s="67">
        <f>F83+F89</f>
        <v>9426033.49</v>
      </c>
      <c r="G82" s="64" t="e">
        <f>D87+D88+D91+D108+D117+#REF!+D129+D131+#REF!+D139+D141+D143+D153+D160</f>
        <v>#REF!</v>
      </c>
    </row>
    <row r="83" spans="1:7" ht="48" customHeight="1">
      <c r="A83" s="35" t="s">
        <v>275</v>
      </c>
      <c r="B83" s="25" t="s">
        <v>276</v>
      </c>
      <c r="C83" s="25"/>
      <c r="D83" s="72">
        <f>D84+D86</f>
        <v>7839583.51</v>
      </c>
      <c r="E83" s="72">
        <f>E84+E86</f>
        <v>6748301.42</v>
      </c>
      <c r="F83" s="67">
        <f>F84+F86</f>
        <v>6748301.42</v>
      </c>
      <c r="G83" s="64">
        <f>D85+D96+D98+D101+D104+D133+D158</f>
        <v>430812238</v>
      </c>
    </row>
    <row r="84" spans="1:6" ht="66" customHeight="1">
      <c r="A84" s="35" t="s">
        <v>277</v>
      </c>
      <c r="B84" s="25" t="s">
        <v>278</v>
      </c>
      <c r="C84" s="25"/>
      <c r="D84" s="72">
        <f>D85</f>
        <v>301534</v>
      </c>
      <c r="E84" s="72">
        <f>E85</f>
        <v>301534</v>
      </c>
      <c r="F84" s="67">
        <f>F85</f>
        <v>301534</v>
      </c>
    </row>
    <row r="85" spans="1:7" ht="81" customHeight="1">
      <c r="A85" s="35" t="s">
        <v>17</v>
      </c>
      <c r="B85" s="25" t="s">
        <v>278</v>
      </c>
      <c r="C85" s="25" t="s">
        <v>25</v>
      </c>
      <c r="D85" s="72">
        <f>'[1]Прил 6'!G474</f>
        <v>301534</v>
      </c>
      <c r="E85" s="72">
        <f>'[1]Прил 6'!H474</f>
        <v>301534</v>
      </c>
      <c r="F85" s="67">
        <f>'[1]Прил 6'!I474</f>
        <v>301534</v>
      </c>
      <c r="G85" s="64"/>
    </row>
    <row r="86" spans="1:9" ht="45.75" customHeight="1">
      <c r="A86" s="35" t="s">
        <v>146</v>
      </c>
      <c r="B86" s="25" t="s">
        <v>279</v>
      </c>
      <c r="C86" s="25"/>
      <c r="D86" s="72">
        <f>D87+D88</f>
        <v>7538049.51</v>
      </c>
      <c r="E86" s="72">
        <f>E87+E88</f>
        <v>6446767.42</v>
      </c>
      <c r="F86" s="67">
        <f>F87+F88</f>
        <v>6446767.42</v>
      </c>
      <c r="G86" s="64"/>
      <c r="H86" s="64"/>
      <c r="I86" s="64"/>
    </row>
    <row r="87" spans="1:6" ht="87.75" customHeight="1">
      <c r="A87" s="35" t="s">
        <v>17</v>
      </c>
      <c r="B87" s="25" t="s">
        <v>279</v>
      </c>
      <c r="C87" s="25" t="s">
        <v>25</v>
      </c>
      <c r="D87" s="72">
        <f>'[1]Прил 6'!G476+'[1]Прил 6'!G499</f>
        <v>6861985.51</v>
      </c>
      <c r="E87" s="72">
        <f>'[1]Прил 6'!H476</f>
        <v>6098005.42</v>
      </c>
      <c r="F87" s="67">
        <f>'[1]Прил 6'!I476</f>
        <v>6098005.42</v>
      </c>
    </row>
    <row r="88" spans="1:6" ht="45.75" customHeight="1">
      <c r="A88" s="35" t="s">
        <v>48</v>
      </c>
      <c r="B88" s="25" t="s">
        <v>279</v>
      </c>
      <c r="C88" s="25" t="s">
        <v>81</v>
      </c>
      <c r="D88" s="72">
        <f>'[1]Прил 6'!G477</f>
        <v>676064</v>
      </c>
      <c r="E88" s="72">
        <f>'[1]Прил 6'!H477</f>
        <v>348762</v>
      </c>
      <c r="F88" s="67">
        <f>'[1]Прил 6'!I477</f>
        <v>348762</v>
      </c>
    </row>
    <row r="89" spans="1:6" ht="41.25" customHeight="1">
      <c r="A89" s="35" t="s">
        <v>78</v>
      </c>
      <c r="B89" s="25" t="s">
        <v>280</v>
      </c>
      <c r="C89" s="25"/>
      <c r="D89" s="72">
        <f aca="true" t="shared" si="7" ref="D89:F90">D90</f>
        <v>2495334.75</v>
      </c>
      <c r="E89" s="72">
        <f t="shared" si="7"/>
        <v>2677732.07</v>
      </c>
      <c r="F89" s="67">
        <f t="shared" si="7"/>
        <v>2677732.07</v>
      </c>
    </row>
    <row r="90" spans="1:6" ht="45.75" customHeight="1">
      <c r="A90" s="35" t="s">
        <v>15</v>
      </c>
      <c r="B90" s="25" t="s">
        <v>281</v>
      </c>
      <c r="C90" s="25"/>
      <c r="D90" s="72">
        <f>D91+D92</f>
        <v>2495334.75</v>
      </c>
      <c r="E90" s="72">
        <f t="shared" si="7"/>
        <v>2677732.07</v>
      </c>
      <c r="F90" s="67">
        <f t="shared" si="7"/>
        <v>2677732.07</v>
      </c>
    </row>
    <row r="91" spans="1:6" ht="92.25" customHeight="1">
      <c r="A91" s="35" t="s">
        <v>17</v>
      </c>
      <c r="B91" s="25" t="s">
        <v>281</v>
      </c>
      <c r="C91" s="25" t="s">
        <v>25</v>
      </c>
      <c r="D91" s="72">
        <f>'[1]Прил 6'!G480+'[1]Прил 6'!G502</f>
        <v>2486834.75</v>
      </c>
      <c r="E91" s="72">
        <f>'[1]Прил 6'!H480</f>
        <v>2677732.07</v>
      </c>
      <c r="F91" s="67">
        <f>'[1]Прил 6'!I480</f>
        <v>2677732.07</v>
      </c>
    </row>
    <row r="92" spans="1:6" ht="39" customHeight="1">
      <c r="A92" s="35" t="s">
        <v>48</v>
      </c>
      <c r="B92" s="25" t="s">
        <v>281</v>
      </c>
      <c r="C92" s="25" t="s">
        <v>81</v>
      </c>
      <c r="D92" s="72">
        <f>'[1]Прил 6'!G481</f>
        <v>8500</v>
      </c>
      <c r="E92" s="72">
        <v>0</v>
      </c>
      <c r="F92" s="67">
        <v>0</v>
      </c>
    </row>
    <row r="93" spans="1:6" ht="69" customHeight="1">
      <c r="A93" s="35" t="s">
        <v>220</v>
      </c>
      <c r="B93" s="25" t="s">
        <v>221</v>
      </c>
      <c r="C93" s="25"/>
      <c r="D93" s="72">
        <f>D94+D99+D102+D111+D118+D121+D144+D147</f>
        <v>556133644.39</v>
      </c>
      <c r="E93" s="72">
        <f>E94+E99+E102+E111+E118+E121+E144+E147</f>
        <v>409409791.82</v>
      </c>
      <c r="F93" s="67">
        <f>F94+F99+F102+F111+F118+F121+F144+F147</f>
        <v>409409791.82</v>
      </c>
    </row>
    <row r="94" spans="1:9" ht="43.5" customHeight="1">
      <c r="A94" s="37" t="s">
        <v>222</v>
      </c>
      <c r="B94" s="25" t="s">
        <v>223</v>
      </c>
      <c r="C94" s="25"/>
      <c r="D94" s="72">
        <f>D95+D97</f>
        <v>50502471</v>
      </c>
      <c r="E94" s="72">
        <f>E95+E97</f>
        <v>44317798</v>
      </c>
      <c r="F94" s="67">
        <f>F95+F97</f>
        <v>44317798</v>
      </c>
      <c r="G94" s="64" t="e">
        <f>D107+D116+#REF!+D128+D130+#REF!+D138+D140+D142</f>
        <v>#REF!</v>
      </c>
      <c r="H94" s="64" t="e">
        <f>E107+E116+E128+E130+E140+#REF!</f>
        <v>#REF!</v>
      </c>
      <c r="I94" s="64" t="e">
        <f>F107+F116+F128+F130+F140+#REF!</f>
        <v>#REF!</v>
      </c>
    </row>
    <row r="95" spans="1:9" ht="21.75" customHeight="1">
      <c r="A95" s="35" t="s">
        <v>351</v>
      </c>
      <c r="B95" s="25" t="s">
        <v>352</v>
      </c>
      <c r="C95" s="24"/>
      <c r="D95" s="72">
        <f>D96</f>
        <v>5872273</v>
      </c>
      <c r="E95" s="72">
        <f>E96</f>
        <v>5872273</v>
      </c>
      <c r="F95" s="67">
        <f>F96</f>
        <v>5872273</v>
      </c>
      <c r="G95" s="64">
        <f>D95+D97+D100+D103+D132</f>
        <v>430039392</v>
      </c>
      <c r="H95" s="64" t="e">
        <f>E95+E97+E100+E103+#REF!</f>
        <v>#REF!</v>
      </c>
      <c r="I95" s="64" t="e">
        <f>F95+F97+F100+F103+#REF!</f>
        <v>#REF!</v>
      </c>
    </row>
    <row r="96" spans="1:7" ht="27" customHeight="1">
      <c r="A96" s="54" t="s">
        <v>270</v>
      </c>
      <c r="B96" s="25" t="s">
        <v>352</v>
      </c>
      <c r="C96" s="25" t="s">
        <v>271</v>
      </c>
      <c r="D96" s="72">
        <f>'[1]Прил 6'!G506</f>
        <v>5872273</v>
      </c>
      <c r="E96" s="72">
        <f>'[1]Прил 6'!H506</f>
        <v>5872273</v>
      </c>
      <c r="F96" s="67">
        <f>'[1]Прил 6'!I506</f>
        <v>5872273</v>
      </c>
      <c r="G96" s="64" t="e">
        <f>G94+G95</f>
        <v>#REF!</v>
      </c>
    </row>
    <row r="97" spans="1:6" ht="127.5" customHeight="1">
      <c r="A97" s="35" t="s">
        <v>224</v>
      </c>
      <c r="B97" s="25" t="s">
        <v>225</v>
      </c>
      <c r="C97" s="25"/>
      <c r="D97" s="72">
        <f>D98</f>
        <v>44630198</v>
      </c>
      <c r="E97" s="72">
        <f>E98</f>
        <v>38445525</v>
      </c>
      <c r="F97" s="67">
        <f>F98</f>
        <v>38445525</v>
      </c>
    </row>
    <row r="98" spans="1:6" ht="50.25" customHeight="1">
      <c r="A98" s="35" t="s">
        <v>100</v>
      </c>
      <c r="B98" s="25" t="s">
        <v>225</v>
      </c>
      <c r="C98" s="25" t="s">
        <v>101</v>
      </c>
      <c r="D98" s="72">
        <f>'[1]Прил 6'!G374</f>
        <v>44630198</v>
      </c>
      <c r="E98" s="72">
        <f>'[1]Прил 6'!H374</f>
        <v>38445525</v>
      </c>
      <c r="F98" s="67">
        <f>'[1]Прил 6'!I374</f>
        <v>38445525</v>
      </c>
    </row>
    <row r="99" spans="1:6" ht="40.5" customHeight="1">
      <c r="A99" s="37" t="s">
        <v>241</v>
      </c>
      <c r="B99" s="25" t="s">
        <v>242</v>
      </c>
      <c r="C99" s="25"/>
      <c r="D99" s="72">
        <f aca="true" t="shared" si="8" ref="D99:F100">D100</f>
        <v>358817366</v>
      </c>
      <c r="E99" s="72">
        <f t="shared" si="8"/>
        <v>276990288</v>
      </c>
      <c r="F99" s="67">
        <f t="shared" si="8"/>
        <v>276990288</v>
      </c>
    </row>
    <row r="100" spans="1:6" ht="138" customHeight="1">
      <c r="A100" s="56" t="s">
        <v>243</v>
      </c>
      <c r="B100" s="25" t="s">
        <v>244</v>
      </c>
      <c r="C100" s="25"/>
      <c r="D100" s="72">
        <f t="shared" si="8"/>
        <v>358817366</v>
      </c>
      <c r="E100" s="72">
        <f t="shared" si="8"/>
        <v>276990288</v>
      </c>
      <c r="F100" s="67">
        <f t="shared" si="8"/>
        <v>276990288</v>
      </c>
    </row>
    <row r="101" spans="1:6" ht="50.25" customHeight="1">
      <c r="A101" s="35" t="s">
        <v>100</v>
      </c>
      <c r="B101" s="25" t="s">
        <v>244</v>
      </c>
      <c r="C101" s="25" t="s">
        <v>101</v>
      </c>
      <c r="D101" s="72">
        <f>'[1]Прил 6'!G400</f>
        <v>358817366</v>
      </c>
      <c r="E101" s="72">
        <f>'[1]Прил 6'!H400</f>
        <v>276990288</v>
      </c>
      <c r="F101" s="67">
        <f>'[1]Прил 6'!I400</f>
        <v>276990288</v>
      </c>
    </row>
    <row r="102" spans="1:6" ht="55.5" customHeight="1">
      <c r="A102" s="35" t="s">
        <v>226</v>
      </c>
      <c r="B102" s="25" t="s">
        <v>227</v>
      </c>
      <c r="C102" s="25"/>
      <c r="D102" s="72">
        <f>D103+D105+D107+D109</f>
        <v>22885239.74</v>
      </c>
      <c r="E102" s="72">
        <f>E103+E105+E107</f>
        <v>20883413</v>
      </c>
      <c r="F102" s="67">
        <f>F103+F105+F107</f>
        <v>20883413</v>
      </c>
    </row>
    <row r="103" spans="1:6" ht="98.25" customHeight="1">
      <c r="A103" s="35" t="s">
        <v>340</v>
      </c>
      <c r="B103" s="25" t="s">
        <v>341</v>
      </c>
      <c r="C103" s="25"/>
      <c r="D103" s="72">
        <f>D104</f>
        <v>17848332</v>
      </c>
      <c r="E103" s="72">
        <f>E104</f>
        <v>16460900</v>
      </c>
      <c r="F103" s="67">
        <f>F104</f>
        <v>16460900</v>
      </c>
    </row>
    <row r="104" spans="1:6" ht="50.25" customHeight="1">
      <c r="A104" s="35" t="s">
        <v>100</v>
      </c>
      <c r="B104" s="25" t="s">
        <v>341</v>
      </c>
      <c r="C104" s="25" t="s">
        <v>101</v>
      </c>
      <c r="D104" s="72">
        <f>'[1]Прил 6'!G493</f>
        <v>17848332</v>
      </c>
      <c r="E104" s="72">
        <f>'[1]Прил 6'!H493</f>
        <v>16460900</v>
      </c>
      <c r="F104" s="67">
        <f>'[1]Прил 6'!I493</f>
        <v>16460900</v>
      </c>
    </row>
    <row r="105" spans="1:6" ht="50.25" customHeight="1">
      <c r="A105" s="35" t="s">
        <v>1105</v>
      </c>
      <c r="B105" s="25" t="s">
        <v>1106</v>
      </c>
      <c r="C105" s="25"/>
      <c r="D105" s="72">
        <f>D106</f>
        <v>498993</v>
      </c>
      <c r="E105" s="72">
        <f>E106</f>
        <v>0</v>
      </c>
      <c r="F105" s="67">
        <f>F106</f>
        <v>0</v>
      </c>
    </row>
    <row r="106" spans="1:6" ht="50.25" customHeight="1">
      <c r="A106" s="35" t="s">
        <v>100</v>
      </c>
      <c r="B106" s="25" t="s">
        <v>1106</v>
      </c>
      <c r="C106" s="25" t="s">
        <v>101</v>
      </c>
      <c r="D106" s="72">
        <f>'[1]Прил 6'!G377+'[1]Прил 6'!G403</f>
        <v>498993</v>
      </c>
      <c r="E106" s="72">
        <v>0</v>
      </c>
      <c r="F106" s="67">
        <v>0</v>
      </c>
    </row>
    <row r="107" spans="1:6" ht="50.25" customHeight="1">
      <c r="A107" s="35" t="s">
        <v>455</v>
      </c>
      <c r="B107" s="25" t="s">
        <v>228</v>
      </c>
      <c r="C107" s="25"/>
      <c r="D107" s="72">
        <f>D108</f>
        <v>3388928.7</v>
      </c>
      <c r="E107" s="72">
        <f>E108</f>
        <v>4422513</v>
      </c>
      <c r="F107" s="67">
        <f>F108</f>
        <v>4422513</v>
      </c>
    </row>
    <row r="108" spans="1:6" ht="50.25" customHeight="1">
      <c r="A108" s="35" t="s">
        <v>100</v>
      </c>
      <c r="B108" s="25" t="s">
        <v>228</v>
      </c>
      <c r="C108" s="25" t="s">
        <v>101</v>
      </c>
      <c r="D108" s="72">
        <f>'[1]Прил 6'!G379+'[1]Прил 6'!G405</f>
        <v>3388928.7</v>
      </c>
      <c r="E108" s="72">
        <f>'[1]Прил 6'!H379+'[1]Прил 6'!H405</f>
        <v>4422513</v>
      </c>
      <c r="F108" s="67">
        <f>'[1]Прил 6'!I379+'[1]Прил 6'!I405</f>
        <v>4422513</v>
      </c>
    </row>
    <row r="109" spans="1:6" ht="65.25" customHeight="1">
      <c r="A109" s="35" t="s">
        <v>1113</v>
      </c>
      <c r="B109" s="25" t="s">
        <v>1114</v>
      </c>
      <c r="C109" s="25"/>
      <c r="D109" s="72">
        <f>D110</f>
        <v>1148986.04</v>
      </c>
      <c r="E109" s="72">
        <f>E110</f>
        <v>0</v>
      </c>
      <c r="F109" s="67">
        <f>F110</f>
        <v>0</v>
      </c>
    </row>
    <row r="110" spans="1:6" ht="50.25" customHeight="1">
      <c r="A110" s="35" t="s">
        <v>100</v>
      </c>
      <c r="B110" s="25" t="s">
        <v>1114</v>
      </c>
      <c r="C110" s="25" t="s">
        <v>101</v>
      </c>
      <c r="D110" s="72">
        <f>'[1]Прил 6'!G407</f>
        <v>1148986.04</v>
      </c>
      <c r="E110" s="72">
        <v>0</v>
      </c>
      <c r="F110" s="67">
        <v>0</v>
      </c>
    </row>
    <row r="111" spans="1:6" ht="40.5" customHeight="1">
      <c r="A111" s="35" t="s">
        <v>229</v>
      </c>
      <c r="B111" s="25" t="s">
        <v>230</v>
      </c>
      <c r="C111" s="25"/>
      <c r="D111" s="72">
        <f>D112+D114+D116</f>
        <v>35176740.96</v>
      </c>
      <c r="E111" s="72">
        <f>E112+E114+E116</f>
        <v>29501193.93</v>
      </c>
      <c r="F111" s="67">
        <f>F112+F114+F116</f>
        <v>29501193.93</v>
      </c>
    </row>
    <row r="112" spans="1:6" ht="40.5" customHeight="1">
      <c r="A112" s="35" t="s">
        <v>1107</v>
      </c>
      <c r="B112" s="25" t="s">
        <v>1108</v>
      </c>
      <c r="C112" s="25"/>
      <c r="D112" s="72">
        <f>D113</f>
        <v>1422850</v>
      </c>
      <c r="E112" s="72">
        <f>E113</f>
        <v>0</v>
      </c>
      <c r="F112" s="67">
        <f>F113</f>
        <v>0</v>
      </c>
    </row>
    <row r="113" spans="1:6" ht="40.5" customHeight="1">
      <c r="A113" s="35" t="s">
        <v>100</v>
      </c>
      <c r="B113" s="25" t="s">
        <v>1108</v>
      </c>
      <c r="C113" s="25" t="s">
        <v>101</v>
      </c>
      <c r="D113" s="72">
        <f>'[1]Прил 6'!G382</f>
        <v>1422850</v>
      </c>
      <c r="E113" s="72">
        <v>0</v>
      </c>
      <c r="F113" s="67">
        <v>0</v>
      </c>
    </row>
    <row r="114" spans="1:6" ht="40.5" customHeight="1">
      <c r="A114" s="35" t="s">
        <v>1107</v>
      </c>
      <c r="B114" s="25" t="s">
        <v>1109</v>
      </c>
      <c r="C114" s="25"/>
      <c r="D114" s="72">
        <f>D115</f>
        <v>766150</v>
      </c>
      <c r="E114" s="72">
        <f>E115</f>
        <v>0</v>
      </c>
      <c r="F114" s="67">
        <f>F115</f>
        <v>0</v>
      </c>
    </row>
    <row r="115" spans="1:6" ht="40.5" customHeight="1">
      <c r="A115" s="35" t="s">
        <v>100</v>
      </c>
      <c r="B115" s="25" t="s">
        <v>1109</v>
      </c>
      <c r="C115" s="25" t="s">
        <v>101</v>
      </c>
      <c r="D115" s="72">
        <f>'[1]Прил 6'!G384</f>
        <v>766150</v>
      </c>
      <c r="E115" s="72">
        <v>0</v>
      </c>
      <c r="F115" s="67">
        <v>0</v>
      </c>
    </row>
    <row r="116" spans="1:6" ht="47.25" customHeight="1">
      <c r="A116" s="35" t="s">
        <v>146</v>
      </c>
      <c r="B116" s="25" t="s">
        <v>231</v>
      </c>
      <c r="C116" s="25"/>
      <c r="D116" s="72">
        <f>D117</f>
        <v>32987740.96</v>
      </c>
      <c r="E116" s="72">
        <f>E117</f>
        <v>29501193.93</v>
      </c>
      <c r="F116" s="67">
        <f>F117</f>
        <v>29501193.93</v>
      </c>
    </row>
    <row r="117" spans="1:6" ht="45.75" customHeight="1">
      <c r="A117" s="35" t="s">
        <v>100</v>
      </c>
      <c r="B117" s="25" t="s">
        <v>231</v>
      </c>
      <c r="C117" s="25" t="s">
        <v>101</v>
      </c>
      <c r="D117" s="72">
        <f>'[1]Прил 6'!G386</f>
        <v>32987740.96</v>
      </c>
      <c r="E117" s="72">
        <f>'[1]Прил 6'!H386</f>
        <v>29501193.93</v>
      </c>
      <c r="F117" s="67">
        <f>'[1]Прил 6'!I386</f>
        <v>29501193.93</v>
      </c>
    </row>
    <row r="118" spans="1:6" ht="60.75" customHeight="1">
      <c r="A118" s="35" t="s">
        <v>1110</v>
      </c>
      <c r="B118" s="25" t="s">
        <v>1111</v>
      </c>
      <c r="C118" s="25"/>
      <c r="D118" s="72">
        <f aca="true" t="shared" si="9" ref="D118:F119">D119</f>
        <v>29692492</v>
      </c>
      <c r="E118" s="72">
        <f t="shared" si="9"/>
        <v>0</v>
      </c>
      <c r="F118" s="67">
        <f t="shared" si="9"/>
        <v>0</v>
      </c>
    </row>
    <row r="119" spans="1:6" ht="81" customHeight="1">
      <c r="A119" s="35" t="s">
        <v>722</v>
      </c>
      <c r="B119" s="25" t="s">
        <v>1112</v>
      </c>
      <c r="C119" s="25"/>
      <c r="D119" s="72">
        <f t="shared" si="9"/>
        <v>29692492</v>
      </c>
      <c r="E119" s="72">
        <f t="shared" si="9"/>
        <v>0</v>
      </c>
      <c r="F119" s="67">
        <f t="shared" si="9"/>
        <v>0</v>
      </c>
    </row>
    <row r="120" spans="1:6" ht="45.75" customHeight="1">
      <c r="A120" s="35" t="s">
        <v>178</v>
      </c>
      <c r="B120" s="25" t="s">
        <v>1112</v>
      </c>
      <c r="C120" s="25" t="s">
        <v>179</v>
      </c>
      <c r="D120" s="72">
        <f>'[1]Прил 6'!G389</f>
        <v>29692492</v>
      </c>
      <c r="E120" s="72">
        <v>0</v>
      </c>
      <c r="F120" s="67">
        <v>0</v>
      </c>
    </row>
    <row r="121" spans="1:6" ht="42.75" customHeight="1">
      <c r="A121" s="35" t="s">
        <v>245</v>
      </c>
      <c r="B121" s="25" t="s">
        <v>246</v>
      </c>
      <c r="C121" s="25"/>
      <c r="D121" s="72">
        <f>D122+D124+D126+D128+D130+D132+D134+D136+D138+D140+D142</f>
        <v>56399334.690000005</v>
      </c>
      <c r="E121" s="72">
        <f>E124+E126+E128+E130+E132+E138+E140+E142</f>
        <v>37717098.89</v>
      </c>
      <c r="F121" s="67">
        <f>F128+F130+F132+F138+F140+F142</f>
        <v>37717098.89</v>
      </c>
    </row>
    <row r="122" spans="1:6" ht="42.75" customHeight="1">
      <c r="A122" s="35" t="s">
        <v>1115</v>
      </c>
      <c r="B122" s="25" t="s">
        <v>1116</v>
      </c>
      <c r="C122" s="25"/>
      <c r="D122" s="72">
        <f>D123</f>
        <v>3267458</v>
      </c>
      <c r="E122" s="72">
        <f>E123</f>
        <v>0</v>
      </c>
      <c r="F122" s="67">
        <f>F123</f>
        <v>0</v>
      </c>
    </row>
    <row r="123" spans="1:6" ht="42.75" customHeight="1">
      <c r="A123" s="35" t="s">
        <v>100</v>
      </c>
      <c r="B123" s="25" t="s">
        <v>1116</v>
      </c>
      <c r="C123" s="25" t="s">
        <v>101</v>
      </c>
      <c r="D123" s="72">
        <f>'[1]Прил 6'!G410</f>
        <v>3267458</v>
      </c>
      <c r="E123" s="72"/>
      <c r="F123" s="67"/>
    </row>
    <row r="124" spans="1:6" ht="81.75" customHeight="1">
      <c r="A124" s="35" t="s">
        <v>1119</v>
      </c>
      <c r="B124" s="25" t="s">
        <v>1120</v>
      </c>
      <c r="C124" s="25"/>
      <c r="D124" s="72">
        <f>D125</f>
        <v>2026844</v>
      </c>
      <c r="E124" s="72">
        <f>E125</f>
        <v>0</v>
      </c>
      <c r="F124" s="67">
        <f>F125</f>
        <v>0</v>
      </c>
    </row>
    <row r="125" spans="1:6" ht="43.5" customHeight="1">
      <c r="A125" s="35" t="s">
        <v>100</v>
      </c>
      <c r="B125" s="25" t="s">
        <v>1120</v>
      </c>
      <c r="C125" s="25" t="s">
        <v>101</v>
      </c>
      <c r="D125" s="72">
        <f>'[1]Прил 6'!G412</f>
        <v>2026844</v>
      </c>
      <c r="E125" s="72">
        <v>0</v>
      </c>
      <c r="F125" s="67">
        <v>0</v>
      </c>
    </row>
    <row r="126" spans="1:6" ht="78.75" customHeight="1">
      <c r="A126" s="35" t="s">
        <v>1121</v>
      </c>
      <c r="B126" s="25" t="s">
        <v>1122</v>
      </c>
      <c r="C126" s="25"/>
      <c r="D126" s="72">
        <f>D127</f>
        <v>382157</v>
      </c>
      <c r="E126" s="72">
        <f>E127</f>
        <v>0</v>
      </c>
      <c r="F126" s="67">
        <f>F127</f>
        <v>0</v>
      </c>
    </row>
    <row r="127" spans="1:6" ht="40.5" customHeight="1">
      <c r="A127" s="35" t="s">
        <v>100</v>
      </c>
      <c r="B127" s="25" t="s">
        <v>1122</v>
      </c>
      <c r="C127" s="25" t="s">
        <v>101</v>
      </c>
      <c r="D127" s="72">
        <f>'[1]Прил 6'!G414</f>
        <v>382157</v>
      </c>
      <c r="E127" s="72">
        <v>0</v>
      </c>
      <c r="F127" s="67">
        <v>0</v>
      </c>
    </row>
    <row r="128" spans="1:6" ht="47.25" customHeight="1">
      <c r="A128" s="35" t="s">
        <v>146</v>
      </c>
      <c r="B128" s="25" t="s">
        <v>247</v>
      </c>
      <c r="C128" s="25"/>
      <c r="D128" s="72">
        <f>D129</f>
        <v>32924477.09</v>
      </c>
      <c r="E128" s="72">
        <f>E129</f>
        <v>27353674.89</v>
      </c>
      <c r="F128" s="67">
        <f>F129</f>
        <v>27353674.89</v>
      </c>
    </row>
    <row r="129" spans="1:6" ht="45.75" customHeight="1">
      <c r="A129" s="35" t="s">
        <v>100</v>
      </c>
      <c r="B129" s="25" t="s">
        <v>247</v>
      </c>
      <c r="C129" s="25" t="s">
        <v>101</v>
      </c>
      <c r="D129" s="72">
        <f>'[1]Прил 6'!G416</f>
        <v>32924477.09</v>
      </c>
      <c r="E129" s="72">
        <f>'[1]Прил 6'!H416</f>
        <v>27353674.89</v>
      </c>
      <c r="F129" s="67">
        <f>'[1]Прил 6'!I416</f>
        <v>27353674.89</v>
      </c>
    </row>
    <row r="130" spans="1:6" ht="45.75" customHeight="1">
      <c r="A130" s="35" t="s">
        <v>248</v>
      </c>
      <c r="B130" s="25" t="s">
        <v>249</v>
      </c>
      <c r="C130" s="25"/>
      <c r="D130" s="72">
        <f>D131</f>
        <v>2507190</v>
      </c>
      <c r="E130" s="72">
        <f>E131</f>
        <v>2507190</v>
      </c>
      <c r="F130" s="67">
        <f>F131</f>
        <v>2507190</v>
      </c>
    </row>
    <row r="131" spans="1:6" ht="45.75" customHeight="1">
      <c r="A131" s="35" t="s">
        <v>100</v>
      </c>
      <c r="B131" s="25" t="s">
        <v>249</v>
      </c>
      <c r="C131" s="25" t="s">
        <v>101</v>
      </c>
      <c r="D131" s="72">
        <f>'[1]Прил 6'!G418</f>
        <v>2507190</v>
      </c>
      <c r="E131" s="72">
        <f>'[1]Прил 6'!H418</f>
        <v>2507190</v>
      </c>
      <c r="F131" s="67">
        <f>'[1]Прил 6'!I418</f>
        <v>2507190</v>
      </c>
    </row>
    <row r="132" spans="1:6" ht="49.5" customHeight="1">
      <c r="A132" s="35" t="s">
        <v>1084</v>
      </c>
      <c r="B132" s="25" t="s">
        <v>921</v>
      </c>
      <c r="C132" s="25"/>
      <c r="D132" s="72">
        <f>D133</f>
        <v>2871223</v>
      </c>
      <c r="E132" s="72">
        <f>E133</f>
        <v>0</v>
      </c>
      <c r="F132" s="67">
        <f>F133</f>
        <v>0</v>
      </c>
    </row>
    <row r="133" spans="1:6" ht="49.5" customHeight="1">
      <c r="A133" s="35" t="s">
        <v>100</v>
      </c>
      <c r="B133" s="25" t="s">
        <v>921</v>
      </c>
      <c r="C133" s="25" t="s">
        <v>101</v>
      </c>
      <c r="D133" s="72">
        <f>'[1]Прил 6'!G420</f>
        <v>2871223</v>
      </c>
      <c r="E133" s="72">
        <f>'[1]Прил 6'!H420</f>
        <v>0</v>
      </c>
      <c r="F133" s="67">
        <f>'[1]Прил 6'!I420</f>
        <v>0</v>
      </c>
    </row>
    <row r="134" spans="1:6" ht="49.5" customHeight="1">
      <c r="A134" s="35" t="s">
        <v>1107</v>
      </c>
      <c r="B134" s="25" t="s">
        <v>1123</v>
      </c>
      <c r="C134" s="25"/>
      <c r="D134" s="72">
        <f>D135</f>
        <v>1759401</v>
      </c>
      <c r="E134" s="72">
        <f>E135</f>
        <v>0</v>
      </c>
      <c r="F134" s="67">
        <f>F135</f>
        <v>0</v>
      </c>
    </row>
    <row r="135" spans="1:6" ht="49.5" customHeight="1">
      <c r="A135" s="35" t="s">
        <v>100</v>
      </c>
      <c r="B135" s="25" t="s">
        <v>1123</v>
      </c>
      <c r="C135" s="25" t="s">
        <v>101</v>
      </c>
      <c r="D135" s="72">
        <f>'[1]Прил 6'!G422</f>
        <v>1759401</v>
      </c>
      <c r="E135" s="72">
        <v>0</v>
      </c>
      <c r="F135" s="67">
        <v>0</v>
      </c>
    </row>
    <row r="136" spans="1:6" ht="60" customHeight="1">
      <c r="A136" s="35" t="s">
        <v>1117</v>
      </c>
      <c r="B136" s="25" t="s">
        <v>1118</v>
      </c>
      <c r="C136" s="25"/>
      <c r="D136" s="72">
        <f>D137</f>
        <v>979778.6</v>
      </c>
      <c r="E136" s="72"/>
      <c r="F136" s="67"/>
    </row>
    <row r="137" spans="1:6" ht="49.5" customHeight="1">
      <c r="A137" s="35" t="s">
        <v>100</v>
      </c>
      <c r="B137" s="25" t="s">
        <v>1118</v>
      </c>
      <c r="C137" s="25" t="s">
        <v>101</v>
      </c>
      <c r="D137" s="72">
        <f>'[1]Прил 6'!G424</f>
        <v>979778.6</v>
      </c>
      <c r="E137" s="72"/>
      <c r="F137" s="67"/>
    </row>
    <row r="138" spans="1:6" ht="79.5" customHeight="1">
      <c r="A138" s="35" t="s">
        <v>945</v>
      </c>
      <c r="B138" s="25" t="s">
        <v>946</v>
      </c>
      <c r="C138" s="25"/>
      <c r="D138" s="72">
        <f>D139</f>
        <v>3778477</v>
      </c>
      <c r="E138" s="72">
        <f>E139</f>
        <v>2852988</v>
      </c>
      <c r="F138" s="67">
        <f>F139</f>
        <v>2852988</v>
      </c>
    </row>
    <row r="139" spans="1:6" ht="49.5" customHeight="1">
      <c r="A139" s="35" t="s">
        <v>100</v>
      </c>
      <c r="B139" s="25" t="s">
        <v>946</v>
      </c>
      <c r="C139" s="25" t="s">
        <v>101</v>
      </c>
      <c r="D139" s="72">
        <f>'[1]Прил 6'!G426</f>
        <v>3778477</v>
      </c>
      <c r="E139" s="72">
        <f>'[1]Прил 6'!H426</f>
        <v>2852988</v>
      </c>
      <c r="F139" s="67">
        <f>'[1]Прил 6'!I426</f>
        <v>2852988</v>
      </c>
    </row>
    <row r="140" spans="1:6" ht="87.75" customHeight="1">
      <c r="A140" s="35" t="s">
        <v>468</v>
      </c>
      <c r="B140" s="25" t="s">
        <v>250</v>
      </c>
      <c r="C140" s="25"/>
      <c r="D140" s="72">
        <f>D141</f>
        <v>3942810</v>
      </c>
      <c r="E140" s="72">
        <f>E141</f>
        <v>5003246</v>
      </c>
      <c r="F140" s="67">
        <f>F141</f>
        <v>5003246</v>
      </c>
    </row>
    <row r="141" spans="1:6" ht="42" customHeight="1">
      <c r="A141" s="35" t="s">
        <v>100</v>
      </c>
      <c r="B141" s="25" t="s">
        <v>250</v>
      </c>
      <c r="C141" s="25" t="s">
        <v>101</v>
      </c>
      <c r="D141" s="72">
        <f>'[1]Прил 6'!G428</f>
        <v>3942810</v>
      </c>
      <c r="E141" s="72">
        <f>'[1]Прил 6'!H428</f>
        <v>5003246</v>
      </c>
      <c r="F141" s="67">
        <f>'[1]Прил 6'!I428</f>
        <v>5003246</v>
      </c>
    </row>
    <row r="142" spans="1:6" ht="42" customHeight="1">
      <c r="A142" s="35" t="s">
        <v>450</v>
      </c>
      <c r="B142" s="25" t="s">
        <v>920</v>
      </c>
      <c r="C142" s="25"/>
      <c r="D142" s="72">
        <f>D143</f>
        <v>1959519</v>
      </c>
      <c r="E142" s="72">
        <f>E143</f>
        <v>0</v>
      </c>
      <c r="F142" s="67">
        <f>F143</f>
        <v>0</v>
      </c>
    </row>
    <row r="143" spans="1:6" ht="42" customHeight="1">
      <c r="A143" s="35" t="s">
        <v>100</v>
      </c>
      <c r="B143" s="25" t="s">
        <v>920</v>
      </c>
      <c r="C143" s="25" t="s">
        <v>101</v>
      </c>
      <c r="D143" s="72">
        <f>'[1]Прил 6'!G430</f>
        <v>1959519</v>
      </c>
      <c r="E143" s="72">
        <f>'[1]Прил 6'!H430</f>
        <v>0</v>
      </c>
      <c r="F143" s="67">
        <f>'[1]Прил 6'!I430</f>
        <v>0</v>
      </c>
    </row>
    <row r="144" spans="1:6" ht="24.75" customHeight="1">
      <c r="A144" s="35" t="s">
        <v>1124</v>
      </c>
      <c r="B144" s="25" t="s">
        <v>1125</v>
      </c>
      <c r="C144" s="25"/>
      <c r="D144" s="72">
        <f aca="true" t="shared" si="10" ref="D144:F145">D145</f>
        <v>2500000</v>
      </c>
      <c r="E144" s="72">
        <f t="shared" si="10"/>
        <v>0</v>
      </c>
      <c r="F144" s="67">
        <f t="shared" si="10"/>
        <v>0</v>
      </c>
    </row>
    <row r="145" spans="1:6" ht="63.75" customHeight="1">
      <c r="A145" s="35" t="s">
        <v>944</v>
      </c>
      <c r="B145" s="25" t="s">
        <v>1126</v>
      </c>
      <c r="C145" s="25"/>
      <c r="D145" s="72">
        <f t="shared" si="10"/>
        <v>2500000</v>
      </c>
      <c r="E145" s="72">
        <f t="shared" si="10"/>
        <v>0</v>
      </c>
      <c r="F145" s="67">
        <f t="shared" si="10"/>
        <v>0</v>
      </c>
    </row>
    <row r="146" spans="1:6" ht="42" customHeight="1">
      <c r="A146" s="35" t="s">
        <v>100</v>
      </c>
      <c r="B146" s="25" t="s">
        <v>1126</v>
      </c>
      <c r="C146" s="25" t="s">
        <v>101</v>
      </c>
      <c r="D146" s="72">
        <f>'[1]Прил 6'!G433</f>
        <v>2500000</v>
      </c>
      <c r="E146" s="72">
        <v>0</v>
      </c>
      <c r="F146" s="67">
        <v>0</v>
      </c>
    </row>
    <row r="147" spans="1:6" ht="42" customHeight="1">
      <c r="A147" s="35" t="s">
        <v>1127</v>
      </c>
      <c r="B147" s="25" t="s">
        <v>1128</v>
      </c>
      <c r="C147" s="25"/>
      <c r="D147" s="72">
        <f aca="true" t="shared" si="11" ref="D147:F148">D148</f>
        <v>160000</v>
      </c>
      <c r="E147" s="72">
        <f t="shared" si="11"/>
        <v>0</v>
      </c>
      <c r="F147" s="67">
        <f t="shared" si="11"/>
        <v>0</v>
      </c>
    </row>
    <row r="148" spans="1:6" ht="42" customHeight="1">
      <c r="A148" s="35" t="s">
        <v>146</v>
      </c>
      <c r="B148" s="25" t="s">
        <v>1129</v>
      </c>
      <c r="C148" s="25"/>
      <c r="D148" s="72">
        <f t="shared" si="11"/>
        <v>160000</v>
      </c>
      <c r="E148" s="72">
        <f t="shared" si="11"/>
        <v>0</v>
      </c>
      <c r="F148" s="67">
        <f t="shared" si="11"/>
        <v>0</v>
      </c>
    </row>
    <row r="149" spans="1:6" ht="42" customHeight="1">
      <c r="A149" s="35" t="s">
        <v>100</v>
      </c>
      <c r="B149" s="25" t="s">
        <v>1129</v>
      </c>
      <c r="C149" s="25" t="s">
        <v>101</v>
      </c>
      <c r="D149" s="72">
        <f>'[1]Прил 6'!G436</f>
        <v>160000</v>
      </c>
      <c r="E149" s="72">
        <f>'[1]Прил 6'!H436</f>
        <v>0</v>
      </c>
      <c r="F149" s="67">
        <f>'[1]Прил 6'!I436</f>
        <v>0</v>
      </c>
    </row>
    <row r="150" spans="1:7" ht="81.75" customHeight="1">
      <c r="A150" s="35" t="s">
        <v>251</v>
      </c>
      <c r="B150" s="25" t="s">
        <v>252</v>
      </c>
      <c r="C150" s="25"/>
      <c r="D150" s="72">
        <f>D151+D154</f>
        <v>21522201.84</v>
      </c>
      <c r="E150" s="72">
        <f>E151+E154</f>
        <v>21313539.509999998</v>
      </c>
      <c r="F150" s="67">
        <f>F151+F154</f>
        <v>21313539.509999998</v>
      </c>
      <c r="G150" s="64">
        <f>D153+D160</f>
        <v>20985586.84</v>
      </c>
    </row>
    <row r="151" spans="1:6" ht="42" customHeight="1">
      <c r="A151" s="37" t="s">
        <v>253</v>
      </c>
      <c r="B151" s="25" t="s">
        <v>254</v>
      </c>
      <c r="C151" s="25"/>
      <c r="D151" s="72">
        <f aca="true" t="shared" si="12" ref="D151:F152">D152</f>
        <v>20642130.64</v>
      </c>
      <c r="E151" s="72">
        <f t="shared" si="12"/>
        <v>20580083.31</v>
      </c>
      <c r="F151" s="67">
        <f t="shared" si="12"/>
        <v>20580083.31</v>
      </c>
    </row>
    <row r="152" spans="1:6" ht="42" customHeight="1">
      <c r="A152" s="35" t="s">
        <v>146</v>
      </c>
      <c r="B152" s="25" t="s">
        <v>255</v>
      </c>
      <c r="C152" s="25"/>
      <c r="D152" s="72">
        <f t="shared" si="12"/>
        <v>20642130.64</v>
      </c>
      <c r="E152" s="72">
        <f t="shared" si="12"/>
        <v>20580083.31</v>
      </c>
      <c r="F152" s="67">
        <f t="shared" si="12"/>
        <v>20580083.31</v>
      </c>
    </row>
    <row r="153" spans="1:6" ht="36.75" customHeight="1">
      <c r="A153" s="35" t="s">
        <v>100</v>
      </c>
      <c r="B153" s="25" t="s">
        <v>255</v>
      </c>
      <c r="C153" s="25" t="s">
        <v>101</v>
      </c>
      <c r="D153" s="72">
        <f>'[1]Прил 6'!G514+'[1]Прил 6'!G591</f>
        <v>20642130.64</v>
      </c>
      <c r="E153" s="72">
        <f>'[1]Прил 6'!H514+'[1]Прил 6'!H591</f>
        <v>20580083.31</v>
      </c>
      <c r="F153" s="67">
        <f>'[1]Прил 6'!I514+'[1]Прил 6'!I591</f>
        <v>20580083.31</v>
      </c>
    </row>
    <row r="154" spans="1:6" ht="42.75" customHeight="1">
      <c r="A154" s="35" t="s">
        <v>343</v>
      </c>
      <c r="B154" s="25" t="s">
        <v>344</v>
      </c>
      <c r="C154" s="25"/>
      <c r="D154" s="72">
        <f>D155+D157+D159</f>
        <v>880071.2</v>
      </c>
      <c r="E154" s="72">
        <f>E155+E157+E159</f>
        <v>733456.2</v>
      </c>
      <c r="F154" s="67">
        <f>F155+F157+F159</f>
        <v>733456.2</v>
      </c>
    </row>
    <row r="155" spans="1:6" ht="42.75" customHeight="1">
      <c r="A155" s="35" t="s">
        <v>1105</v>
      </c>
      <c r="B155" s="25" t="s">
        <v>1132</v>
      </c>
      <c r="C155" s="25"/>
      <c r="D155" s="72">
        <f>D156</f>
        <v>65303</v>
      </c>
      <c r="E155" s="72">
        <f>E156</f>
        <v>0</v>
      </c>
      <c r="F155" s="67">
        <f>F156</f>
        <v>0</v>
      </c>
    </row>
    <row r="156" spans="1:6" ht="42.75" customHeight="1">
      <c r="A156" s="35" t="s">
        <v>100</v>
      </c>
      <c r="B156" s="25" t="s">
        <v>1132</v>
      </c>
      <c r="C156" s="25" t="s">
        <v>101</v>
      </c>
      <c r="D156" s="72">
        <f>'[1]Прил 6'!G517</f>
        <v>65303</v>
      </c>
      <c r="E156" s="72">
        <v>0</v>
      </c>
      <c r="F156" s="67">
        <v>0</v>
      </c>
    </row>
    <row r="157" spans="1:6" ht="101.25" customHeight="1">
      <c r="A157" s="35" t="s">
        <v>340</v>
      </c>
      <c r="B157" s="25" t="s">
        <v>345</v>
      </c>
      <c r="C157" s="25"/>
      <c r="D157" s="72">
        <f>D158</f>
        <v>471312</v>
      </c>
      <c r="E157" s="72">
        <f>E158</f>
        <v>390000</v>
      </c>
      <c r="F157" s="67">
        <f>F158</f>
        <v>390000</v>
      </c>
    </row>
    <row r="158" spans="1:6" ht="45" customHeight="1">
      <c r="A158" s="35" t="s">
        <v>100</v>
      </c>
      <c r="B158" s="25" t="s">
        <v>345</v>
      </c>
      <c r="C158" s="25" t="s">
        <v>101</v>
      </c>
      <c r="D158" s="72">
        <f>'[1]Прил 6'!G576</f>
        <v>471312</v>
      </c>
      <c r="E158" s="72">
        <f>'[1]Прил 6'!H576</f>
        <v>390000</v>
      </c>
      <c r="F158" s="67">
        <f>'[1]Прил 6'!I576</f>
        <v>390000</v>
      </c>
    </row>
    <row r="159" spans="1:6" ht="45" customHeight="1">
      <c r="A159" s="35" t="s">
        <v>455</v>
      </c>
      <c r="B159" s="25" t="s">
        <v>413</v>
      </c>
      <c r="C159" s="25"/>
      <c r="D159" s="72">
        <f>D160</f>
        <v>343456.2</v>
      </c>
      <c r="E159" s="72">
        <f>E160</f>
        <v>343456.2</v>
      </c>
      <c r="F159" s="67">
        <f>F160</f>
        <v>343456.2</v>
      </c>
    </row>
    <row r="160" spans="1:6" ht="45" customHeight="1">
      <c r="A160" s="35" t="s">
        <v>100</v>
      </c>
      <c r="B160" s="25" t="s">
        <v>413</v>
      </c>
      <c r="C160" s="25" t="s">
        <v>101</v>
      </c>
      <c r="D160" s="72">
        <f>'[1]Прил 6'!G519</f>
        <v>343456.2</v>
      </c>
      <c r="E160" s="72">
        <f>'[1]Прил 6'!H519</f>
        <v>343456.2</v>
      </c>
      <c r="F160" s="67">
        <f>'[1]Прил 6'!I519</f>
        <v>343456.2</v>
      </c>
    </row>
    <row r="161" spans="1:7" ht="56.25">
      <c r="A161" s="53" t="s">
        <v>108</v>
      </c>
      <c r="B161" s="24" t="s">
        <v>109</v>
      </c>
      <c r="C161" s="24"/>
      <c r="D161" s="75">
        <f aca="true" t="shared" si="13" ref="D161:F162">D162</f>
        <v>2049900</v>
      </c>
      <c r="E161" s="75">
        <f t="shared" si="13"/>
        <v>2100000</v>
      </c>
      <c r="F161" s="150">
        <f t="shared" si="13"/>
        <v>2100000</v>
      </c>
      <c r="G161" s="64">
        <f>D165+D167</f>
        <v>2049900</v>
      </c>
    </row>
    <row r="162" spans="1:6" ht="92.25" customHeight="1">
      <c r="A162" s="35" t="s">
        <v>110</v>
      </c>
      <c r="B162" s="25" t="s">
        <v>111</v>
      </c>
      <c r="C162" s="25"/>
      <c r="D162" s="72">
        <f t="shared" si="13"/>
        <v>2049900</v>
      </c>
      <c r="E162" s="72">
        <f t="shared" si="13"/>
        <v>2100000</v>
      </c>
      <c r="F162" s="67">
        <f t="shared" si="13"/>
        <v>2100000</v>
      </c>
    </row>
    <row r="163" spans="1:6" ht="45.75" customHeight="1">
      <c r="A163" s="35" t="s">
        <v>112</v>
      </c>
      <c r="B163" s="25" t="s">
        <v>113</v>
      </c>
      <c r="C163" s="25"/>
      <c r="D163" s="72">
        <f>D164+D166</f>
        <v>2049900</v>
      </c>
      <c r="E163" s="72">
        <f>E164+E166</f>
        <v>2100000</v>
      </c>
      <c r="F163" s="67">
        <f>F164+F166</f>
        <v>2100000</v>
      </c>
    </row>
    <row r="164" spans="1:6" ht="23.25" customHeight="1">
      <c r="A164" s="35" t="s">
        <v>114</v>
      </c>
      <c r="B164" s="25" t="s">
        <v>115</v>
      </c>
      <c r="C164" s="25"/>
      <c r="D164" s="72">
        <f>D165</f>
        <v>300000</v>
      </c>
      <c r="E164" s="72">
        <f>E165</f>
        <v>300000</v>
      </c>
      <c r="F164" s="67">
        <f>F165</f>
        <v>300000</v>
      </c>
    </row>
    <row r="165" spans="1:6" ht="42.75" customHeight="1">
      <c r="A165" s="35" t="s">
        <v>48</v>
      </c>
      <c r="B165" s="25" t="s">
        <v>115</v>
      </c>
      <c r="C165" s="25" t="s">
        <v>81</v>
      </c>
      <c r="D165" s="72">
        <f>'[1]Прил 6'!G58</f>
        <v>300000</v>
      </c>
      <c r="E165" s="72">
        <f>'[1]Прил 6'!H58</f>
        <v>300000</v>
      </c>
      <c r="F165" s="67">
        <f>'[1]Прил 6'!I58</f>
        <v>300000</v>
      </c>
    </row>
    <row r="166" spans="1:6" ht="24" customHeight="1">
      <c r="A166" s="35" t="s">
        <v>116</v>
      </c>
      <c r="B166" s="25" t="s">
        <v>117</v>
      </c>
      <c r="C166" s="25"/>
      <c r="D166" s="72">
        <f>D167</f>
        <v>1749900</v>
      </c>
      <c r="E166" s="72">
        <f>E167</f>
        <v>1800000</v>
      </c>
      <c r="F166" s="67">
        <f>F167</f>
        <v>1800000</v>
      </c>
    </row>
    <row r="167" spans="1:6" ht="42" customHeight="1">
      <c r="A167" s="35" t="s">
        <v>48</v>
      </c>
      <c r="B167" s="25" t="s">
        <v>117</v>
      </c>
      <c r="C167" s="25" t="s">
        <v>81</v>
      </c>
      <c r="D167" s="72">
        <f>'[1]Прил 6'!G60</f>
        <v>1749900</v>
      </c>
      <c r="E167" s="72">
        <f>'[1]Прил 6'!H60</f>
        <v>1800000</v>
      </c>
      <c r="F167" s="67">
        <f>'[1]Прил 6'!I60</f>
        <v>1800000</v>
      </c>
    </row>
    <row r="168" spans="1:7" ht="56.25">
      <c r="A168" s="53" t="s">
        <v>232</v>
      </c>
      <c r="B168" s="24" t="s">
        <v>233</v>
      </c>
      <c r="C168" s="24"/>
      <c r="D168" s="75">
        <f aca="true" t="shared" si="14" ref="D168:F169">D169</f>
        <v>4834063.13</v>
      </c>
      <c r="E168" s="75">
        <f t="shared" si="14"/>
        <v>7084546</v>
      </c>
      <c r="F168" s="150">
        <f t="shared" si="14"/>
        <v>8084546</v>
      </c>
      <c r="G168" s="64">
        <f>D177</f>
        <v>84436.13</v>
      </c>
    </row>
    <row r="169" spans="1:6" ht="87" customHeight="1">
      <c r="A169" s="35" t="s">
        <v>234</v>
      </c>
      <c r="B169" s="25" t="s">
        <v>235</v>
      </c>
      <c r="C169" s="25"/>
      <c r="D169" s="72">
        <f t="shared" si="14"/>
        <v>4834063.13</v>
      </c>
      <c r="E169" s="72">
        <f t="shared" si="14"/>
        <v>7084546</v>
      </c>
      <c r="F169" s="67">
        <f t="shared" si="14"/>
        <v>8084546</v>
      </c>
    </row>
    <row r="170" spans="1:6" ht="39" customHeight="1">
      <c r="A170" s="35" t="s">
        <v>236</v>
      </c>
      <c r="B170" s="25" t="s">
        <v>237</v>
      </c>
      <c r="C170" s="25"/>
      <c r="D170" s="72">
        <f>D171+D173+D175</f>
        <v>4834063.13</v>
      </c>
      <c r="E170" s="72">
        <f>E171+E173+E175</f>
        <v>7084546</v>
      </c>
      <c r="F170" s="67">
        <f>F171+F173+F175</f>
        <v>8084546</v>
      </c>
    </row>
    <row r="171" spans="1:6" ht="39" customHeight="1">
      <c r="A171" s="35" t="s">
        <v>1101</v>
      </c>
      <c r="B171" s="25" t="s">
        <v>1130</v>
      </c>
      <c r="C171" s="25"/>
      <c r="D171" s="72">
        <f>D172</f>
        <v>3245020</v>
      </c>
      <c r="E171" s="72">
        <f>E172</f>
        <v>0</v>
      </c>
      <c r="F171" s="67">
        <f>F172</f>
        <v>0</v>
      </c>
    </row>
    <row r="172" spans="1:6" ht="39" customHeight="1">
      <c r="A172" s="35" t="s">
        <v>178</v>
      </c>
      <c r="B172" s="25" t="s">
        <v>1130</v>
      </c>
      <c r="C172" s="25" t="s">
        <v>179</v>
      </c>
      <c r="D172" s="72">
        <f>'[1]Прил 6'!G441</f>
        <v>3245020</v>
      </c>
      <c r="E172" s="72">
        <v>0</v>
      </c>
      <c r="F172" s="67">
        <v>0</v>
      </c>
    </row>
    <row r="173" spans="1:6" ht="57.75" customHeight="1">
      <c r="A173" s="35" t="s">
        <v>422</v>
      </c>
      <c r="B173" s="25" t="s">
        <v>1131</v>
      </c>
      <c r="C173" s="25"/>
      <c r="D173" s="72">
        <f>D174</f>
        <v>950595</v>
      </c>
      <c r="E173" s="72">
        <f>E174</f>
        <v>0</v>
      </c>
      <c r="F173" s="67">
        <f>F174</f>
        <v>0</v>
      </c>
    </row>
    <row r="174" spans="1:6" ht="39" customHeight="1">
      <c r="A174" s="35" t="s">
        <v>178</v>
      </c>
      <c r="B174" s="25" t="s">
        <v>1131</v>
      </c>
      <c r="C174" s="25" t="s">
        <v>179</v>
      </c>
      <c r="D174" s="72">
        <f>'[1]Прил 6'!G443</f>
        <v>950595</v>
      </c>
      <c r="E174" s="72">
        <v>0</v>
      </c>
      <c r="F174" s="67">
        <v>0</v>
      </c>
    </row>
    <row r="175" spans="1:6" ht="29.25" customHeight="1">
      <c r="A175" s="35" t="s">
        <v>238</v>
      </c>
      <c r="B175" s="25" t="s">
        <v>239</v>
      </c>
      <c r="C175" s="25"/>
      <c r="D175" s="72">
        <f>D176+D177</f>
        <v>638448.13</v>
      </c>
      <c r="E175" s="72">
        <f>E176+E177</f>
        <v>7084546</v>
      </c>
      <c r="F175" s="67">
        <f>F176+F177</f>
        <v>8084546</v>
      </c>
    </row>
    <row r="176" spans="1:6" ht="42" customHeight="1">
      <c r="A176" s="35" t="s">
        <v>178</v>
      </c>
      <c r="B176" s="25" t="s">
        <v>239</v>
      </c>
      <c r="C176" s="25" t="s">
        <v>179</v>
      </c>
      <c r="D176" s="72">
        <f>'[1]Прил 6'!G394+'[1]Прил 6'!G445+'[1]Прил 6'!G524</f>
        <v>554012</v>
      </c>
      <c r="E176" s="72">
        <f>'[1]Прил 6'!H394+'[1]Прил 6'!H445+'[1]Прил 6'!H524</f>
        <v>7000000</v>
      </c>
      <c r="F176" s="67">
        <f>'[1]Прил 6'!I394+'[1]Прил 6'!I445+'[1]Прил 6'!I524</f>
        <v>8000000</v>
      </c>
    </row>
    <row r="177" spans="1:6" ht="39.75" customHeight="1">
      <c r="A177" s="35" t="s">
        <v>100</v>
      </c>
      <c r="B177" s="25" t="s">
        <v>239</v>
      </c>
      <c r="C177" s="25" t="s">
        <v>101</v>
      </c>
      <c r="D177" s="72">
        <f>'[1]Прил 6'!G446</f>
        <v>84436.13</v>
      </c>
      <c r="E177" s="72">
        <f>'[1]Прил 6'!H446</f>
        <v>84546</v>
      </c>
      <c r="F177" s="67">
        <f>'[1]Прил 6'!I446</f>
        <v>84546</v>
      </c>
    </row>
    <row r="178" spans="1:7" ht="44.25" customHeight="1">
      <c r="A178" s="53" t="s">
        <v>209</v>
      </c>
      <c r="B178" s="24" t="s">
        <v>210</v>
      </c>
      <c r="C178" s="24"/>
      <c r="D178" s="75">
        <f aca="true" t="shared" si="15" ref="D178:F179">D179</f>
        <v>5555912.88</v>
      </c>
      <c r="E178" s="75">
        <f t="shared" si="15"/>
        <v>2550000</v>
      </c>
      <c r="F178" s="150">
        <f t="shared" si="15"/>
        <v>2550000</v>
      </c>
      <c r="G178" s="64">
        <f>D184</f>
        <v>0</v>
      </c>
    </row>
    <row r="179" spans="1:6" ht="75">
      <c r="A179" s="35" t="s">
        <v>211</v>
      </c>
      <c r="B179" s="25" t="s">
        <v>212</v>
      </c>
      <c r="C179" s="25"/>
      <c r="D179" s="72">
        <f t="shared" si="15"/>
        <v>5555912.88</v>
      </c>
      <c r="E179" s="72">
        <f t="shared" si="15"/>
        <v>2550000</v>
      </c>
      <c r="F179" s="67">
        <f t="shared" si="15"/>
        <v>2550000</v>
      </c>
    </row>
    <row r="180" spans="1:6" ht="37.5">
      <c r="A180" s="35" t="s">
        <v>213</v>
      </c>
      <c r="B180" s="25" t="s">
        <v>214</v>
      </c>
      <c r="C180" s="25"/>
      <c r="D180" s="72">
        <f>D181+D183+D185+D187</f>
        <v>5555912.88</v>
      </c>
      <c r="E180" s="72">
        <f>E181+E183+E185</f>
        <v>2550000</v>
      </c>
      <c r="F180" s="67">
        <f>F181+F183+F185</f>
        <v>2550000</v>
      </c>
    </row>
    <row r="181" spans="1:6" ht="18.75">
      <c r="A181" s="35" t="s">
        <v>1084</v>
      </c>
      <c r="B181" s="25" t="s">
        <v>924</v>
      </c>
      <c r="C181" s="25"/>
      <c r="D181" s="72">
        <f>D182</f>
        <v>1412045</v>
      </c>
      <c r="E181" s="72">
        <f>E182</f>
        <v>0</v>
      </c>
      <c r="F181" s="67">
        <f>F182</f>
        <v>0</v>
      </c>
    </row>
    <row r="182" spans="1:6" ht="37.5">
      <c r="A182" s="35" t="s">
        <v>48</v>
      </c>
      <c r="B182" s="25" t="s">
        <v>924</v>
      </c>
      <c r="C182" s="25" t="s">
        <v>81</v>
      </c>
      <c r="D182" s="72">
        <f>'[1]Прил 6'!G183</f>
        <v>1412045</v>
      </c>
      <c r="E182" s="72">
        <f>'[1]Прил 6'!H183</f>
        <v>0</v>
      </c>
      <c r="F182" s="67">
        <f>'[1]Прил 6'!I183</f>
        <v>0</v>
      </c>
    </row>
    <row r="183" spans="1:6" ht="75">
      <c r="A183" s="35" t="s">
        <v>929</v>
      </c>
      <c r="B183" s="25" t="s">
        <v>930</v>
      </c>
      <c r="C183" s="25"/>
      <c r="D183" s="72">
        <f>D184</f>
        <v>0</v>
      </c>
      <c r="E183" s="72">
        <f>E184</f>
        <v>2550000</v>
      </c>
      <c r="F183" s="67">
        <f>F184</f>
        <v>2550000</v>
      </c>
    </row>
    <row r="184" spans="1:6" ht="42.75" customHeight="1">
      <c r="A184" s="35" t="s">
        <v>178</v>
      </c>
      <c r="B184" s="25" t="s">
        <v>930</v>
      </c>
      <c r="C184" s="25" t="s">
        <v>179</v>
      </c>
      <c r="D184" s="72">
        <f>'[1]Прил 6'!G185</f>
        <v>0</v>
      </c>
      <c r="E184" s="72">
        <f>'[1]Прил 6'!H185</f>
        <v>2550000</v>
      </c>
      <c r="F184" s="67">
        <f>'[1]Прил 6'!I185</f>
        <v>2550000</v>
      </c>
    </row>
    <row r="185" spans="1:6" ht="42.75" customHeight="1">
      <c r="A185" s="35" t="s">
        <v>450</v>
      </c>
      <c r="B185" s="25" t="s">
        <v>925</v>
      </c>
      <c r="C185" s="25"/>
      <c r="D185" s="72">
        <f>D186</f>
        <v>894002.88</v>
      </c>
      <c r="E185" s="72">
        <f>E186</f>
        <v>0</v>
      </c>
      <c r="F185" s="67">
        <f>F186</f>
        <v>0</v>
      </c>
    </row>
    <row r="186" spans="1:6" ht="42.75" customHeight="1">
      <c r="A186" s="35" t="s">
        <v>48</v>
      </c>
      <c r="B186" s="25" t="s">
        <v>925</v>
      </c>
      <c r="C186" s="25" t="s">
        <v>81</v>
      </c>
      <c r="D186" s="72">
        <f>'[1]Прил 6'!G187</f>
        <v>894002.88</v>
      </c>
      <c r="E186" s="72">
        <f>'[1]Прил 6'!H187</f>
        <v>0</v>
      </c>
      <c r="F186" s="67">
        <f>'[1]Прил 6'!I187</f>
        <v>0</v>
      </c>
    </row>
    <row r="187" spans="1:6" ht="42.75" customHeight="1">
      <c r="A187" s="35" t="s">
        <v>940</v>
      </c>
      <c r="B187" s="25" t="s">
        <v>941</v>
      </c>
      <c r="C187" s="25"/>
      <c r="D187" s="72">
        <f>D188+D189</f>
        <v>3249865</v>
      </c>
      <c r="E187" s="72">
        <f>E189</f>
        <v>0</v>
      </c>
      <c r="F187" s="67">
        <f>F189</f>
        <v>0</v>
      </c>
    </row>
    <row r="188" spans="1:6" ht="42.75" customHeight="1">
      <c r="A188" s="35" t="s">
        <v>48</v>
      </c>
      <c r="B188" s="25" t="s">
        <v>941</v>
      </c>
      <c r="C188" s="25" t="s">
        <v>81</v>
      </c>
      <c r="D188" s="72">
        <f>'[1]Прил 6'!G189</f>
        <v>1500000</v>
      </c>
      <c r="E188" s="72">
        <f>'[1]Прил 6'!H189</f>
        <v>0</v>
      </c>
      <c r="F188" s="67">
        <f>'[1]Прил 6'!I189</f>
        <v>0</v>
      </c>
    </row>
    <row r="189" spans="1:6" ht="42.75" customHeight="1">
      <c r="A189" s="35" t="s">
        <v>178</v>
      </c>
      <c r="B189" s="25" t="s">
        <v>941</v>
      </c>
      <c r="C189" s="25" t="s">
        <v>179</v>
      </c>
      <c r="D189" s="72">
        <f>'[1]Прил 6'!G190</f>
        <v>1749865</v>
      </c>
      <c r="E189" s="72">
        <f>'[1]Прил 6'!H190</f>
        <v>0</v>
      </c>
      <c r="F189" s="67">
        <f>'[1]Прил 6'!I190</f>
        <v>0</v>
      </c>
    </row>
    <row r="190" spans="1:7" s="22" customFormat="1" ht="68.25" customHeight="1">
      <c r="A190" s="32" t="s">
        <v>404</v>
      </c>
      <c r="B190" s="24" t="s">
        <v>405</v>
      </c>
      <c r="C190" s="360"/>
      <c r="D190" s="75">
        <f>D191+D210</f>
        <v>22606429</v>
      </c>
      <c r="E190" s="75">
        <f>E191+E210</f>
        <v>18251415.7</v>
      </c>
      <c r="F190" s="150">
        <f>F191+F210</f>
        <v>3414556</v>
      </c>
      <c r="G190" s="65">
        <f>D196+D199</f>
        <v>4566686</v>
      </c>
    </row>
    <row r="191" spans="1:6" s="22" customFormat="1" ht="98.25" customHeight="1">
      <c r="A191" s="44" t="s">
        <v>423</v>
      </c>
      <c r="B191" s="25" t="s">
        <v>424</v>
      </c>
      <c r="C191" s="25"/>
      <c r="D191" s="72">
        <f>D192+D197+D200+D207</f>
        <v>21991873</v>
      </c>
      <c r="E191" s="72">
        <f>E192+E197+E200+E207</f>
        <v>17636859.7</v>
      </c>
      <c r="F191" s="67">
        <f>F192+F197+F200+F207</f>
        <v>2800000</v>
      </c>
    </row>
    <row r="192" spans="1:6" s="22" customFormat="1" ht="38.25" customHeight="1">
      <c r="A192" s="35" t="s">
        <v>425</v>
      </c>
      <c r="B192" s="25" t="s">
        <v>426</v>
      </c>
      <c r="C192" s="25"/>
      <c r="D192" s="72">
        <f>D193+D195</f>
        <v>13458588</v>
      </c>
      <c r="E192" s="72">
        <f>E195</f>
        <v>15836859.7</v>
      </c>
      <c r="F192" s="67">
        <f>F195</f>
        <v>1000000</v>
      </c>
    </row>
    <row r="193" spans="1:6" s="22" customFormat="1" ht="38.25" customHeight="1">
      <c r="A193" s="35" t="s">
        <v>1101</v>
      </c>
      <c r="B193" s="25" t="s">
        <v>1102</v>
      </c>
      <c r="C193" s="25"/>
      <c r="D193" s="72">
        <f>D194</f>
        <v>12720179</v>
      </c>
      <c r="E193" s="72">
        <f>E194</f>
        <v>0</v>
      </c>
      <c r="F193" s="67">
        <f>F194</f>
        <v>0</v>
      </c>
    </row>
    <row r="194" spans="1:6" s="22" customFormat="1" ht="38.25" customHeight="1">
      <c r="A194" s="35" t="s">
        <v>178</v>
      </c>
      <c r="B194" s="25" t="s">
        <v>1102</v>
      </c>
      <c r="C194" s="25" t="s">
        <v>179</v>
      </c>
      <c r="D194" s="72">
        <f>'[1]Прил 6'!G195</f>
        <v>12720179</v>
      </c>
      <c r="E194" s="72">
        <v>0</v>
      </c>
      <c r="F194" s="67">
        <v>0</v>
      </c>
    </row>
    <row r="195" spans="1:6" s="22" customFormat="1" ht="56.25" customHeight="1">
      <c r="A195" s="35" t="s">
        <v>422</v>
      </c>
      <c r="B195" s="25" t="s">
        <v>427</v>
      </c>
      <c r="C195" s="25"/>
      <c r="D195" s="72">
        <f>D196</f>
        <v>738409</v>
      </c>
      <c r="E195" s="72">
        <f>E196</f>
        <v>15836859.7</v>
      </c>
      <c r="F195" s="67">
        <f>F196</f>
        <v>1000000</v>
      </c>
    </row>
    <row r="196" spans="1:6" s="22" customFormat="1" ht="39" customHeight="1">
      <c r="A196" s="35" t="s">
        <v>178</v>
      </c>
      <c r="B196" s="25" t="s">
        <v>427</v>
      </c>
      <c r="C196" s="25" t="s">
        <v>179</v>
      </c>
      <c r="D196" s="72">
        <f>'[1]Прил 6'!G197</f>
        <v>738409</v>
      </c>
      <c r="E196" s="72">
        <f>'[1]Прил 6'!H197</f>
        <v>15836859.7</v>
      </c>
      <c r="F196" s="67">
        <f>'[1]Прил 6'!I197</f>
        <v>1000000</v>
      </c>
    </row>
    <row r="197" spans="1:6" s="22" customFormat="1" ht="39" customHeight="1">
      <c r="A197" s="44" t="s">
        <v>439</v>
      </c>
      <c r="B197" s="27" t="s">
        <v>443</v>
      </c>
      <c r="C197" s="25"/>
      <c r="D197" s="72">
        <f aca="true" t="shared" si="16" ref="D197:F198">D198</f>
        <v>3828277</v>
      </c>
      <c r="E197" s="72">
        <f t="shared" si="16"/>
        <v>1800000</v>
      </c>
      <c r="F197" s="67">
        <f t="shared" si="16"/>
        <v>1800000</v>
      </c>
    </row>
    <row r="198" spans="1:6" s="22" customFormat="1" ht="38.25" customHeight="1">
      <c r="A198" s="44" t="s">
        <v>462</v>
      </c>
      <c r="B198" s="27" t="s">
        <v>461</v>
      </c>
      <c r="C198" s="25"/>
      <c r="D198" s="72">
        <f t="shared" si="16"/>
        <v>3828277</v>
      </c>
      <c r="E198" s="72">
        <f t="shared" si="16"/>
        <v>1800000</v>
      </c>
      <c r="F198" s="67">
        <f t="shared" si="16"/>
        <v>1800000</v>
      </c>
    </row>
    <row r="199" spans="1:6" s="22" customFormat="1" ht="24" customHeight="1">
      <c r="A199" s="44" t="s">
        <v>270</v>
      </c>
      <c r="B199" s="27" t="s">
        <v>461</v>
      </c>
      <c r="C199" s="25" t="s">
        <v>271</v>
      </c>
      <c r="D199" s="72">
        <f>'[1]Прил 6'!G228</f>
        <v>3828277</v>
      </c>
      <c r="E199" s="72">
        <f>'[1]Прил 6'!H228</f>
        <v>1800000</v>
      </c>
      <c r="F199" s="67">
        <f>'[1]Прил 6'!I228</f>
        <v>1800000</v>
      </c>
    </row>
    <row r="200" spans="1:6" s="22" customFormat="1" ht="76.5" customHeight="1">
      <c r="A200" s="35" t="s">
        <v>463</v>
      </c>
      <c r="B200" s="25" t="s">
        <v>464</v>
      </c>
      <c r="C200" s="24"/>
      <c r="D200" s="72">
        <f>D201+D204</f>
        <v>2005008</v>
      </c>
      <c r="E200" s="72">
        <f>E204</f>
        <v>0</v>
      </c>
      <c r="F200" s="67">
        <f>F204</f>
        <v>0</v>
      </c>
    </row>
    <row r="201" spans="1:6" s="22" customFormat="1" ht="62.25" customHeight="1">
      <c r="A201" s="35" t="s">
        <v>1095</v>
      </c>
      <c r="B201" s="25" t="s">
        <v>1096</v>
      </c>
      <c r="C201" s="25"/>
      <c r="D201" s="72">
        <f>D202+D203</f>
        <v>1403505</v>
      </c>
      <c r="E201" s="72">
        <f>E202+E203</f>
        <v>0</v>
      </c>
      <c r="F201" s="67">
        <f>F202+F203</f>
        <v>0</v>
      </c>
    </row>
    <row r="202" spans="1:6" s="22" customFormat="1" ht="42" customHeight="1">
      <c r="A202" s="35" t="s">
        <v>48</v>
      </c>
      <c r="B202" s="25" t="s">
        <v>1096</v>
      </c>
      <c r="C202" s="25" t="s">
        <v>81</v>
      </c>
      <c r="D202" s="72">
        <f>'[1]Прил 6'!G158</f>
        <v>270058</v>
      </c>
      <c r="E202" s="72">
        <v>0</v>
      </c>
      <c r="F202" s="67">
        <v>0</v>
      </c>
    </row>
    <row r="203" spans="1:6" s="22" customFormat="1" ht="27" customHeight="1">
      <c r="A203" s="36" t="s">
        <v>383</v>
      </c>
      <c r="B203" s="25" t="s">
        <v>1096</v>
      </c>
      <c r="C203" s="25" t="s">
        <v>384</v>
      </c>
      <c r="D203" s="72">
        <f>'[1]Прил 6'!G159</f>
        <v>1133447</v>
      </c>
      <c r="E203" s="72">
        <v>0</v>
      </c>
      <c r="F203" s="67">
        <v>0</v>
      </c>
    </row>
    <row r="204" spans="1:6" s="22" customFormat="1" ht="61.5" customHeight="1">
      <c r="A204" s="35" t="s">
        <v>465</v>
      </c>
      <c r="B204" s="25" t="s">
        <v>466</v>
      </c>
      <c r="C204" s="25"/>
      <c r="D204" s="72">
        <f>D205+D206</f>
        <v>601503</v>
      </c>
      <c r="E204" s="72">
        <f>E205+E206</f>
        <v>0</v>
      </c>
      <c r="F204" s="67">
        <f>F205+F206</f>
        <v>0</v>
      </c>
    </row>
    <row r="205" spans="1:6" s="22" customFormat="1" ht="61.5" customHeight="1">
      <c r="A205" s="35" t="s">
        <v>48</v>
      </c>
      <c r="B205" s="25" t="s">
        <v>466</v>
      </c>
      <c r="C205" s="25" t="s">
        <v>81</v>
      </c>
      <c r="D205" s="72">
        <f>'[1]Прил 6'!G161</f>
        <v>115739</v>
      </c>
      <c r="E205" s="72">
        <f>'[1]Прил 6'!H161</f>
        <v>0</v>
      </c>
      <c r="F205" s="67">
        <f>'[1]Прил 6'!I161</f>
        <v>0</v>
      </c>
    </row>
    <row r="206" spans="1:6" s="22" customFormat="1" ht="24" customHeight="1">
      <c r="A206" s="36" t="s">
        <v>383</v>
      </c>
      <c r="B206" s="25" t="s">
        <v>466</v>
      </c>
      <c r="C206" s="25" t="s">
        <v>384</v>
      </c>
      <c r="D206" s="72">
        <f>'[1]Прил 6'!G162</f>
        <v>485764</v>
      </c>
      <c r="E206" s="72">
        <f>'[1]Прил 6'!H162</f>
        <v>0</v>
      </c>
      <c r="F206" s="67">
        <f>'[1]Прил 6'!I162</f>
        <v>0</v>
      </c>
    </row>
    <row r="207" spans="1:6" s="22" customFormat="1" ht="57.75" customHeight="1">
      <c r="A207" s="36" t="s">
        <v>1097</v>
      </c>
      <c r="B207" s="25" t="s">
        <v>1098</v>
      </c>
      <c r="C207" s="25"/>
      <c r="D207" s="72">
        <f aca="true" t="shared" si="17" ref="D207:F208">D208</f>
        <v>2700000</v>
      </c>
      <c r="E207" s="72">
        <f t="shared" si="17"/>
        <v>0</v>
      </c>
      <c r="F207" s="67">
        <f t="shared" si="17"/>
        <v>0</v>
      </c>
    </row>
    <row r="208" spans="1:6" s="22" customFormat="1" ht="37.5" customHeight="1">
      <c r="A208" s="36" t="s">
        <v>1099</v>
      </c>
      <c r="B208" s="25" t="s">
        <v>1100</v>
      </c>
      <c r="C208" s="25"/>
      <c r="D208" s="72">
        <f t="shared" si="17"/>
        <v>2700000</v>
      </c>
      <c r="E208" s="72">
        <f t="shared" si="17"/>
        <v>0</v>
      </c>
      <c r="F208" s="67">
        <f t="shared" si="17"/>
        <v>0</v>
      </c>
    </row>
    <row r="209" spans="1:6" s="22" customFormat="1" ht="42" customHeight="1">
      <c r="A209" s="36" t="s">
        <v>178</v>
      </c>
      <c r="B209" s="25" t="s">
        <v>1100</v>
      </c>
      <c r="C209" s="25" t="s">
        <v>179</v>
      </c>
      <c r="D209" s="72">
        <f>'[1]Прил 6'!G165</f>
        <v>2700000</v>
      </c>
      <c r="E209" s="72">
        <v>0</v>
      </c>
      <c r="F209" s="67">
        <v>0</v>
      </c>
    </row>
    <row r="210" spans="1:6" s="22" customFormat="1" ht="98.25" customHeight="1">
      <c r="A210" s="44" t="s">
        <v>457</v>
      </c>
      <c r="B210" s="25" t="s">
        <v>459</v>
      </c>
      <c r="C210" s="25"/>
      <c r="D210" s="72">
        <f>D211</f>
        <v>614556</v>
      </c>
      <c r="E210" s="72">
        <f>E211</f>
        <v>614556</v>
      </c>
      <c r="F210" s="67">
        <f>F211</f>
        <v>614556</v>
      </c>
    </row>
    <row r="211" spans="1:6" s="22" customFormat="1" ht="60" customHeight="1">
      <c r="A211" s="35" t="s">
        <v>458</v>
      </c>
      <c r="B211" s="25" t="s">
        <v>460</v>
      </c>
      <c r="C211" s="25"/>
      <c r="D211" s="72">
        <f aca="true" t="shared" si="18" ref="D211:F212">D212</f>
        <v>614556</v>
      </c>
      <c r="E211" s="72">
        <f t="shared" si="18"/>
        <v>614556</v>
      </c>
      <c r="F211" s="67">
        <f t="shared" si="18"/>
        <v>614556</v>
      </c>
    </row>
    <row r="212" spans="1:6" s="22" customFormat="1" ht="41.25" customHeight="1">
      <c r="A212" s="35" t="s">
        <v>471</v>
      </c>
      <c r="B212" s="25" t="s">
        <v>470</v>
      </c>
      <c r="C212" s="25"/>
      <c r="D212" s="72">
        <f t="shared" si="18"/>
        <v>614556</v>
      </c>
      <c r="E212" s="72">
        <f t="shared" si="18"/>
        <v>614556</v>
      </c>
      <c r="F212" s="67">
        <f t="shared" si="18"/>
        <v>614556</v>
      </c>
    </row>
    <row r="213" spans="1:6" s="22" customFormat="1" ht="41.25" customHeight="1">
      <c r="A213" s="35" t="s">
        <v>48</v>
      </c>
      <c r="B213" s="25" t="s">
        <v>470</v>
      </c>
      <c r="C213" s="25" t="s">
        <v>81</v>
      </c>
      <c r="D213" s="72">
        <f>'[1]Прил 6'!G177</f>
        <v>614556</v>
      </c>
      <c r="E213" s="72">
        <f>'[1]Прил 6'!H177</f>
        <v>614556</v>
      </c>
      <c r="F213" s="67">
        <f>'[1]Прил 6'!I177</f>
        <v>614556</v>
      </c>
    </row>
    <row r="214" spans="1:7" ht="82.5" customHeight="1">
      <c r="A214" s="53" t="s">
        <v>397</v>
      </c>
      <c r="B214" s="24" t="s">
        <v>257</v>
      </c>
      <c r="C214" s="24"/>
      <c r="D214" s="75">
        <f>D215+D219+D230</f>
        <v>15038159.73</v>
      </c>
      <c r="E214" s="75">
        <f>E215+E219+E230</f>
        <v>10128109.2</v>
      </c>
      <c r="F214" s="150">
        <f>F215+F219+F230</f>
        <v>10008311.2</v>
      </c>
      <c r="G214" s="64">
        <f>D218+D222+D224+D226+D229+D235+D236</f>
        <v>13263877.73</v>
      </c>
    </row>
    <row r="215" spans="1:6" ht="121.5" customHeight="1">
      <c r="A215" s="35" t="s">
        <v>258</v>
      </c>
      <c r="B215" s="25" t="s">
        <v>259</v>
      </c>
      <c r="C215" s="25"/>
      <c r="D215" s="72">
        <f>D216</f>
        <v>198930</v>
      </c>
      <c r="E215" s="72">
        <f aca="true" t="shared" si="19" ref="E215:F217">E216</f>
        <v>229000</v>
      </c>
      <c r="F215" s="67">
        <f t="shared" si="19"/>
        <v>229000</v>
      </c>
    </row>
    <row r="216" spans="1:6" ht="48" customHeight="1">
      <c r="A216" s="35" t="s">
        <v>260</v>
      </c>
      <c r="B216" s="25" t="s">
        <v>261</v>
      </c>
      <c r="C216" s="25"/>
      <c r="D216" s="72">
        <f>D217</f>
        <v>198930</v>
      </c>
      <c r="E216" s="72">
        <f t="shared" si="19"/>
        <v>229000</v>
      </c>
      <c r="F216" s="67">
        <f t="shared" si="19"/>
        <v>229000</v>
      </c>
    </row>
    <row r="217" spans="1:6" ht="27.75" customHeight="1">
      <c r="A217" s="35" t="s">
        <v>262</v>
      </c>
      <c r="B217" s="25" t="s">
        <v>263</v>
      </c>
      <c r="C217" s="25"/>
      <c r="D217" s="72">
        <f>D218</f>
        <v>198930</v>
      </c>
      <c r="E217" s="72">
        <f t="shared" si="19"/>
        <v>229000</v>
      </c>
      <c r="F217" s="67">
        <f t="shared" si="19"/>
        <v>229000</v>
      </c>
    </row>
    <row r="218" spans="1:6" ht="45" customHeight="1">
      <c r="A218" s="35" t="s">
        <v>48</v>
      </c>
      <c r="B218" s="25" t="s">
        <v>263</v>
      </c>
      <c r="C218" s="25" t="s">
        <v>81</v>
      </c>
      <c r="D218" s="72">
        <f>'[1]Прил 6'!G530+'[1]Прил 6'!G462</f>
        <v>198930</v>
      </c>
      <c r="E218" s="72">
        <f>'[1]Прил 6'!H530+'[1]Прил 6'!H462</f>
        <v>229000</v>
      </c>
      <c r="F218" s="67">
        <f>'[1]Прил 6'!I530+'[1]Прил 6'!I462</f>
        <v>229000</v>
      </c>
    </row>
    <row r="219" spans="1:6" ht="118.5" customHeight="1">
      <c r="A219" s="35" t="s">
        <v>361</v>
      </c>
      <c r="B219" s="25" t="s">
        <v>362</v>
      </c>
      <c r="C219" s="25"/>
      <c r="D219" s="72">
        <f>D220+D227</f>
        <v>9887285.73</v>
      </c>
      <c r="E219" s="72">
        <f>E220+E227</f>
        <v>6557081.2</v>
      </c>
      <c r="F219" s="67">
        <f>F220+F227</f>
        <v>6557081.2</v>
      </c>
    </row>
    <row r="220" spans="1:6" ht="79.5" customHeight="1">
      <c r="A220" s="35" t="s">
        <v>363</v>
      </c>
      <c r="B220" s="25" t="s">
        <v>364</v>
      </c>
      <c r="C220" s="25"/>
      <c r="D220" s="72">
        <f>D221+D223+D225</f>
        <v>9658351.73</v>
      </c>
      <c r="E220" s="72">
        <f>E221+E223+E225</f>
        <v>6207081.2</v>
      </c>
      <c r="F220" s="67">
        <f>F221+F223+F225</f>
        <v>6207081.2</v>
      </c>
    </row>
    <row r="221" spans="1:6" ht="45" customHeight="1">
      <c r="A221" s="35" t="s">
        <v>146</v>
      </c>
      <c r="B221" s="25" t="s">
        <v>365</v>
      </c>
      <c r="C221" s="25"/>
      <c r="D221" s="72">
        <f>D222</f>
        <v>9593152.73</v>
      </c>
      <c r="E221" s="72">
        <f>E222</f>
        <v>6057081.2</v>
      </c>
      <c r="F221" s="67">
        <f>F222</f>
        <v>6057081.2</v>
      </c>
    </row>
    <row r="222" spans="1:6" ht="48" customHeight="1">
      <c r="A222" s="35" t="s">
        <v>100</v>
      </c>
      <c r="B222" s="25" t="s">
        <v>365</v>
      </c>
      <c r="C222" s="25" t="s">
        <v>101</v>
      </c>
      <c r="D222" s="72">
        <f>'[1]Прил 6'!G603+'[1]Прил 6'!G596</f>
        <v>9593152.73</v>
      </c>
      <c r="E222" s="72">
        <f>'[1]Прил 6'!H603</f>
        <v>6057081.2</v>
      </c>
      <c r="F222" s="67">
        <f>'[1]Прил 6'!I603</f>
        <v>6057081.2</v>
      </c>
    </row>
    <row r="223" spans="1:6" ht="48" customHeight="1">
      <c r="A223" s="35" t="s">
        <v>124</v>
      </c>
      <c r="B223" s="25" t="s">
        <v>367</v>
      </c>
      <c r="C223" s="25"/>
      <c r="D223" s="72">
        <f>D224</f>
        <v>0</v>
      </c>
      <c r="E223" s="72">
        <f>E224</f>
        <v>20000</v>
      </c>
      <c r="F223" s="67">
        <f>F224</f>
        <v>20000</v>
      </c>
    </row>
    <row r="224" spans="1:6" ht="40.5" customHeight="1">
      <c r="A224" s="35" t="s">
        <v>48</v>
      </c>
      <c r="B224" s="25" t="s">
        <v>367</v>
      </c>
      <c r="C224" s="25" t="s">
        <v>81</v>
      </c>
      <c r="D224" s="72">
        <f>'[1]Прил 6'!G609</f>
        <v>0</v>
      </c>
      <c r="E224" s="72">
        <f>'[1]Прил 6'!H609</f>
        <v>20000</v>
      </c>
      <c r="F224" s="67">
        <f>'[1]Прил 6'!I609</f>
        <v>20000</v>
      </c>
    </row>
    <row r="225" spans="1:6" ht="79.5" customHeight="1">
      <c r="A225" s="35" t="s">
        <v>368</v>
      </c>
      <c r="B225" s="25" t="s">
        <v>369</v>
      </c>
      <c r="C225" s="25"/>
      <c r="D225" s="72">
        <f>D226</f>
        <v>65199</v>
      </c>
      <c r="E225" s="72">
        <f>E226</f>
        <v>130000</v>
      </c>
      <c r="F225" s="67">
        <f>F226</f>
        <v>130000</v>
      </c>
    </row>
    <row r="226" spans="1:6" ht="47.25" customHeight="1">
      <c r="A226" s="35" t="s">
        <v>48</v>
      </c>
      <c r="B226" s="25" t="s">
        <v>369</v>
      </c>
      <c r="C226" s="25" t="s">
        <v>81</v>
      </c>
      <c r="D226" s="72">
        <f>'[1]Прил 6'!G611</f>
        <v>65199</v>
      </c>
      <c r="E226" s="72">
        <f>'[1]Прил 6'!H611</f>
        <v>130000</v>
      </c>
      <c r="F226" s="67">
        <f>'[1]Прил 6'!I611</f>
        <v>130000</v>
      </c>
    </row>
    <row r="227" spans="1:6" ht="94.5" customHeight="1">
      <c r="A227" s="35" t="s">
        <v>370</v>
      </c>
      <c r="B227" s="25" t="s">
        <v>371</v>
      </c>
      <c r="C227" s="25"/>
      <c r="D227" s="72">
        <f aca="true" t="shared" si="20" ref="D227:F228">D228</f>
        <v>228934</v>
      </c>
      <c r="E227" s="72">
        <f t="shared" si="20"/>
        <v>350000</v>
      </c>
      <c r="F227" s="67">
        <f t="shared" si="20"/>
        <v>350000</v>
      </c>
    </row>
    <row r="228" spans="1:6" ht="69" customHeight="1">
      <c r="A228" s="35" t="s">
        <v>372</v>
      </c>
      <c r="B228" s="25" t="s">
        <v>373</v>
      </c>
      <c r="C228" s="25"/>
      <c r="D228" s="72">
        <f t="shared" si="20"/>
        <v>228934</v>
      </c>
      <c r="E228" s="72">
        <f t="shared" si="20"/>
        <v>350000</v>
      </c>
      <c r="F228" s="67">
        <f t="shared" si="20"/>
        <v>350000</v>
      </c>
    </row>
    <row r="229" spans="1:6" ht="54.75" customHeight="1">
      <c r="A229" s="35" t="s">
        <v>48</v>
      </c>
      <c r="B229" s="25" t="s">
        <v>373</v>
      </c>
      <c r="C229" s="25" t="s">
        <v>81</v>
      </c>
      <c r="D229" s="72">
        <f>'[1]Прил 6'!G614+'[1]Прил 6'!G620</f>
        <v>228934</v>
      </c>
      <c r="E229" s="72">
        <f>'[1]Прил 6'!H614+'[1]Прил 6'!H620</f>
        <v>350000</v>
      </c>
      <c r="F229" s="67">
        <f>'[1]Прил 6'!I614+'[1]Прил 6'!I620</f>
        <v>350000</v>
      </c>
    </row>
    <row r="230" spans="1:6" ht="102.75" customHeight="1">
      <c r="A230" s="35" t="s">
        <v>264</v>
      </c>
      <c r="B230" s="25" t="s">
        <v>265</v>
      </c>
      <c r="C230" s="25"/>
      <c r="D230" s="72">
        <f>D231</f>
        <v>4951944</v>
      </c>
      <c r="E230" s="72">
        <f>E231</f>
        <v>3342028</v>
      </c>
      <c r="F230" s="67">
        <f>F231</f>
        <v>3222230</v>
      </c>
    </row>
    <row r="231" spans="1:6" ht="49.5" customHeight="1">
      <c r="A231" s="37" t="s">
        <v>266</v>
      </c>
      <c r="B231" s="25" t="s">
        <v>267</v>
      </c>
      <c r="C231" s="25"/>
      <c r="D231" s="72">
        <f>D232+D234</f>
        <v>4951944</v>
      </c>
      <c r="E231" s="72">
        <f>E234</f>
        <v>3342028</v>
      </c>
      <c r="F231" s="67">
        <f>F234</f>
        <v>3222230</v>
      </c>
    </row>
    <row r="232" spans="1:6" ht="49.5" customHeight="1">
      <c r="A232" s="37" t="s">
        <v>1133</v>
      </c>
      <c r="B232" s="25" t="s">
        <v>1134</v>
      </c>
      <c r="C232" s="25"/>
      <c r="D232" s="72">
        <f>D233</f>
        <v>1774282</v>
      </c>
      <c r="E232" s="72">
        <f>E233</f>
        <v>0</v>
      </c>
      <c r="F232" s="67">
        <f>F233</f>
        <v>0</v>
      </c>
    </row>
    <row r="233" spans="1:6" ht="49.5" customHeight="1">
      <c r="A233" s="37" t="s">
        <v>100</v>
      </c>
      <c r="B233" s="25" t="s">
        <v>1134</v>
      </c>
      <c r="C233" s="25" t="s">
        <v>101</v>
      </c>
      <c r="D233" s="72">
        <f>'[1]Прил 6'!G466</f>
        <v>1774282</v>
      </c>
      <c r="E233" s="72">
        <f>'[1]Прил 6'!H466</f>
        <v>0</v>
      </c>
      <c r="F233" s="67">
        <f>'[1]Прил 6'!I466</f>
        <v>0</v>
      </c>
    </row>
    <row r="234" spans="1:6" ht="39" customHeight="1">
      <c r="A234" s="42" t="s">
        <v>268</v>
      </c>
      <c r="B234" s="25" t="s">
        <v>269</v>
      </c>
      <c r="C234" s="25"/>
      <c r="D234" s="72">
        <f>D235+D236</f>
        <v>3177662</v>
      </c>
      <c r="E234" s="72">
        <f>E235+E236</f>
        <v>3342028</v>
      </c>
      <c r="F234" s="67">
        <f>F235+F236</f>
        <v>3222230</v>
      </c>
    </row>
    <row r="235" spans="1:6" ht="18.75">
      <c r="A235" s="54" t="s">
        <v>270</v>
      </c>
      <c r="B235" s="25" t="s">
        <v>269</v>
      </c>
      <c r="C235" s="25" t="s">
        <v>271</v>
      </c>
      <c r="D235" s="72">
        <f>'[1]Прил 6'!G215</f>
        <v>2735964</v>
      </c>
      <c r="E235" s="72">
        <f>'[1]Прил 6'!H215</f>
        <v>2735964</v>
      </c>
      <c r="F235" s="67">
        <f>'[1]Прил 6'!I215</f>
        <v>2735964</v>
      </c>
    </row>
    <row r="236" spans="1:6" ht="42" customHeight="1">
      <c r="A236" s="42" t="s">
        <v>100</v>
      </c>
      <c r="B236" s="25" t="s">
        <v>269</v>
      </c>
      <c r="C236" s="25" t="s">
        <v>101</v>
      </c>
      <c r="D236" s="72">
        <f>'[1]Прил 6'!G468</f>
        <v>441698</v>
      </c>
      <c r="E236" s="72">
        <f>'[1]Прил 6'!H468</f>
        <v>606064</v>
      </c>
      <c r="F236" s="67">
        <f>'[1]Прил 6'!I468</f>
        <v>486266</v>
      </c>
    </row>
    <row r="237" spans="1:7" ht="39.75" customHeight="1">
      <c r="A237" s="53" t="s">
        <v>118</v>
      </c>
      <c r="B237" s="24" t="s">
        <v>119</v>
      </c>
      <c r="C237" s="24"/>
      <c r="D237" s="75">
        <f aca="true" t="shared" si="21" ref="D237:F238">D238</f>
        <v>148043</v>
      </c>
      <c r="E237" s="75">
        <f t="shared" si="21"/>
        <v>179000</v>
      </c>
      <c r="F237" s="150">
        <f t="shared" si="21"/>
        <v>179000</v>
      </c>
      <c r="G237" s="64">
        <f>D241+D243</f>
        <v>148043</v>
      </c>
    </row>
    <row r="238" spans="1:6" ht="84" customHeight="1">
      <c r="A238" s="35" t="s">
        <v>120</v>
      </c>
      <c r="B238" s="25" t="s">
        <v>121</v>
      </c>
      <c r="C238" s="25"/>
      <c r="D238" s="72">
        <f t="shared" si="21"/>
        <v>148043</v>
      </c>
      <c r="E238" s="72">
        <f t="shared" si="21"/>
        <v>179000</v>
      </c>
      <c r="F238" s="67">
        <f t="shared" si="21"/>
        <v>179000</v>
      </c>
    </row>
    <row r="239" spans="1:6" ht="51.75" customHeight="1">
      <c r="A239" s="35" t="s">
        <v>122</v>
      </c>
      <c r="B239" s="25" t="s">
        <v>123</v>
      </c>
      <c r="C239" s="25"/>
      <c r="D239" s="72">
        <f>D240+D242</f>
        <v>148043</v>
      </c>
      <c r="E239" s="72">
        <f>E240+E242</f>
        <v>179000</v>
      </c>
      <c r="F239" s="67">
        <f>F240+F242</f>
        <v>179000</v>
      </c>
    </row>
    <row r="240" spans="1:6" ht="37.5">
      <c r="A240" s="35" t="s">
        <v>124</v>
      </c>
      <c r="B240" s="25" t="s">
        <v>125</v>
      </c>
      <c r="C240" s="25"/>
      <c r="D240" s="72">
        <f>D241</f>
        <v>98213</v>
      </c>
      <c r="E240" s="72">
        <f>E241</f>
        <v>129000</v>
      </c>
      <c r="F240" s="67">
        <f>F241</f>
        <v>129000</v>
      </c>
    </row>
    <row r="241" spans="1:6" ht="37.5">
      <c r="A241" s="35" t="s">
        <v>48</v>
      </c>
      <c r="B241" s="25" t="s">
        <v>125</v>
      </c>
      <c r="C241" s="25" t="s">
        <v>81</v>
      </c>
      <c r="D241" s="72">
        <f>'[1]Прил 6'!G65</f>
        <v>98213</v>
      </c>
      <c r="E241" s="72">
        <f>'[1]Прил 6'!H65</f>
        <v>129000</v>
      </c>
      <c r="F241" s="67">
        <f>'[1]Прил 6'!I65</f>
        <v>129000</v>
      </c>
    </row>
    <row r="242" spans="1:6" ht="37.5">
      <c r="A242" s="35" t="s">
        <v>126</v>
      </c>
      <c r="B242" s="25" t="s">
        <v>127</v>
      </c>
      <c r="C242" s="25"/>
      <c r="D242" s="72">
        <f>D243</f>
        <v>49830</v>
      </c>
      <c r="E242" s="72">
        <f>E243</f>
        <v>50000</v>
      </c>
      <c r="F242" s="67">
        <f>F243</f>
        <v>50000</v>
      </c>
    </row>
    <row r="243" spans="1:6" ht="37.5">
      <c r="A243" s="35" t="s">
        <v>48</v>
      </c>
      <c r="B243" s="25" t="s">
        <v>127</v>
      </c>
      <c r="C243" s="25" t="s">
        <v>81</v>
      </c>
      <c r="D243" s="72">
        <f>'[1]Прил 6'!G67</f>
        <v>49830</v>
      </c>
      <c r="E243" s="72">
        <f>'[1]Прил 6'!H67</f>
        <v>50000</v>
      </c>
      <c r="F243" s="67">
        <f>'[1]Прил 6'!I67</f>
        <v>50000</v>
      </c>
    </row>
    <row r="244" spans="1:7" ht="45" customHeight="1">
      <c r="A244" s="53" t="s">
        <v>40</v>
      </c>
      <c r="B244" s="24" t="s">
        <v>41</v>
      </c>
      <c r="C244" s="49"/>
      <c r="D244" s="75">
        <f aca="true" t="shared" si="22" ref="D244:F245">D245</f>
        <v>379079</v>
      </c>
      <c r="E244" s="75">
        <f t="shared" si="22"/>
        <v>363079</v>
      </c>
      <c r="F244" s="150">
        <f t="shared" si="22"/>
        <v>363079</v>
      </c>
      <c r="G244" s="64">
        <f>D250</f>
        <v>41000</v>
      </c>
    </row>
    <row r="245" spans="1:6" ht="97.5" customHeight="1">
      <c r="A245" s="35" t="s">
        <v>42</v>
      </c>
      <c r="B245" s="25" t="s">
        <v>43</v>
      </c>
      <c r="C245" s="26"/>
      <c r="D245" s="72">
        <f t="shared" si="22"/>
        <v>379079</v>
      </c>
      <c r="E245" s="72">
        <f t="shared" si="22"/>
        <v>363079</v>
      </c>
      <c r="F245" s="67">
        <f t="shared" si="22"/>
        <v>363079</v>
      </c>
    </row>
    <row r="246" spans="1:6" ht="66.75" customHeight="1">
      <c r="A246" s="35" t="s">
        <v>44</v>
      </c>
      <c r="B246" s="25" t="s">
        <v>45</v>
      </c>
      <c r="C246" s="26"/>
      <c r="D246" s="72">
        <f>D247+D249</f>
        <v>379079</v>
      </c>
      <c r="E246" s="72">
        <f>E247+E249</f>
        <v>363079</v>
      </c>
      <c r="F246" s="67">
        <f>F247+F249</f>
        <v>363079</v>
      </c>
    </row>
    <row r="247" spans="1:6" ht="42.75" customHeight="1">
      <c r="A247" s="35" t="s">
        <v>46</v>
      </c>
      <c r="B247" s="25" t="s">
        <v>47</v>
      </c>
      <c r="C247" s="26"/>
      <c r="D247" s="72">
        <f>D248</f>
        <v>338079</v>
      </c>
      <c r="E247" s="72">
        <f>E248</f>
        <v>338079</v>
      </c>
      <c r="F247" s="67">
        <f>F248</f>
        <v>338079</v>
      </c>
    </row>
    <row r="248" spans="1:6" ht="87" customHeight="1">
      <c r="A248" s="35" t="s">
        <v>17</v>
      </c>
      <c r="B248" s="25" t="s">
        <v>47</v>
      </c>
      <c r="C248" s="26">
        <v>100</v>
      </c>
      <c r="D248" s="72">
        <f>'[1]Прил 6'!G20</f>
        <v>338079</v>
      </c>
      <c r="E248" s="72">
        <f>'[1]Прил 6'!H20</f>
        <v>338079</v>
      </c>
      <c r="F248" s="67">
        <f>'[1]Прил 6'!I20</f>
        <v>338079</v>
      </c>
    </row>
    <row r="249" spans="1:6" ht="40.5" customHeight="1">
      <c r="A249" s="35" t="s">
        <v>49</v>
      </c>
      <c r="B249" s="25" t="s">
        <v>50</v>
      </c>
      <c r="C249" s="26"/>
      <c r="D249" s="72">
        <f>D250</f>
        <v>41000</v>
      </c>
      <c r="E249" s="72">
        <f>E250</f>
        <v>25000</v>
      </c>
      <c r="F249" s="67">
        <f>F250</f>
        <v>25000</v>
      </c>
    </row>
    <row r="250" spans="1:6" ht="37.5">
      <c r="A250" s="35" t="s">
        <v>48</v>
      </c>
      <c r="B250" s="25" t="s">
        <v>50</v>
      </c>
      <c r="C250" s="26">
        <v>200</v>
      </c>
      <c r="D250" s="72">
        <f>'[1]Прил 6'!G22</f>
        <v>41000</v>
      </c>
      <c r="E250" s="72">
        <f>'[1]Прил 6'!H22</f>
        <v>25000</v>
      </c>
      <c r="F250" s="67">
        <f>'[1]Прил 6'!I22</f>
        <v>25000</v>
      </c>
    </row>
    <row r="251" spans="1:7" ht="84" customHeight="1">
      <c r="A251" s="53" t="s">
        <v>172</v>
      </c>
      <c r="B251" s="24" t="s">
        <v>173</v>
      </c>
      <c r="C251" s="24"/>
      <c r="D251" s="75">
        <f>D252+D280</f>
        <v>154999752.43</v>
      </c>
      <c r="E251" s="75">
        <f>E252+E280</f>
        <v>96718132</v>
      </c>
      <c r="F251" s="150">
        <f>F252+F280</f>
        <v>68400000</v>
      </c>
      <c r="G251" s="64">
        <f>D261+D263+D265+D269+D274+D276+D283</f>
        <v>89322617.96000001</v>
      </c>
    </row>
    <row r="252" spans="1:7" ht="106.5" customHeight="1">
      <c r="A252" s="35" t="s">
        <v>174</v>
      </c>
      <c r="B252" s="25" t="s">
        <v>175</v>
      </c>
      <c r="C252" s="25"/>
      <c r="D252" s="72">
        <f>D253+D270</f>
        <v>153638512.43</v>
      </c>
      <c r="E252" s="72">
        <f>E253+E270+E277</f>
        <v>96218132</v>
      </c>
      <c r="F252" s="67">
        <f>F253+F270</f>
        <v>67900000</v>
      </c>
      <c r="G252" s="64">
        <f>D259+D272</f>
        <v>29973770</v>
      </c>
    </row>
    <row r="253" spans="1:7" ht="42" customHeight="1">
      <c r="A253" s="35" t="s">
        <v>176</v>
      </c>
      <c r="B253" s="25" t="s">
        <v>177</v>
      </c>
      <c r="C253" s="25"/>
      <c r="D253" s="72">
        <f>D256+D258+D260+D262+D264+D268+D254+D266</f>
        <v>115813549.66</v>
      </c>
      <c r="E253" s="72">
        <f>E258+E260+E262+E264+E268</f>
        <v>30400000</v>
      </c>
      <c r="F253" s="67">
        <f>F258+F260+F262+F264+F268</f>
        <v>30400000</v>
      </c>
      <c r="G253" s="64">
        <f>G251+G252</f>
        <v>119296387.96000001</v>
      </c>
    </row>
    <row r="254" spans="1:7" ht="116.25" customHeight="1">
      <c r="A254" s="35" t="s">
        <v>1080</v>
      </c>
      <c r="B254" s="25" t="s">
        <v>1081</v>
      </c>
      <c r="C254" s="25"/>
      <c r="D254" s="72">
        <f>D255</f>
        <v>14445625</v>
      </c>
      <c r="E254" s="72"/>
      <c r="F254" s="67"/>
      <c r="G254" s="64"/>
    </row>
    <row r="255" spans="1:7" ht="44.25" customHeight="1">
      <c r="A255" s="35" t="s">
        <v>178</v>
      </c>
      <c r="B255" s="25" t="s">
        <v>1081</v>
      </c>
      <c r="C255" s="25" t="s">
        <v>179</v>
      </c>
      <c r="D255" s="72">
        <f>'[1]Прил 6'!G115</f>
        <v>14445625</v>
      </c>
      <c r="E255" s="72"/>
      <c r="F255" s="67"/>
      <c r="G255" s="64"/>
    </row>
    <row r="256" spans="1:7" ht="68.25" customHeight="1">
      <c r="A256" s="35" t="s">
        <v>1082</v>
      </c>
      <c r="B256" s="25" t="s">
        <v>1083</v>
      </c>
      <c r="C256" s="25"/>
      <c r="D256" s="72">
        <f>D257</f>
        <v>20331823.47</v>
      </c>
      <c r="E256" s="72">
        <f>E257</f>
        <v>0</v>
      </c>
      <c r="F256" s="67">
        <f>F257</f>
        <v>0</v>
      </c>
      <c r="G256" s="64"/>
    </row>
    <row r="257" spans="1:7" ht="44.25" customHeight="1">
      <c r="A257" s="35" t="s">
        <v>178</v>
      </c>
      <c r="B257" s="25" t="s">
        <v>1083</v>
      </c>
      <c r="C257" s="25" t="s">
        <v>179</v>
      </c>
      <c r="D257" s="72">
        <f>'[1]Прил 6'!G117</f>
        <v>20331823.47</v>
      </c>
      <c r="E257" s="72">
        <f>'[1]Прил 6'!H117</f>
        <v>0</v>
      </c>
      <c r="F257" s="67">
        <f>'[1]Прил 6'!I117</f>
        <v>0</v>
      </c>
      <c r="G257" s="64"/>
    </row>
    <row r="258" spans="1:6" ht="44.25" customHeight="1">
      <c r="A258" s="35" t="s">
        <v>1084</v>
      </c>
      <c r="B258" s="25" t="s">
        <v>917</v>
      </c>
      <c r="C258" s="25"/>
      <c r="D258" s="72">
        <f>D259</f>
        <v>24573858</v>
      </c>
      <c r="E258" s="72">
        <f>E259</f>
        <v>0</v>
      </c>
      <c r="F258" s="67">
        <f>F259</f>
        <v>0</v>
      </c>
    </row>
    <row r="259" spans="1:6" ht="44.25" customHeight="1">
      <c r="A259" s="35" t="s">
        <v>178</v>
      </c>
      <c r="B259" s="25" t="s">
        <v>917</v>
      </c>
      <c r="C259" s="25" t="s">
        <v>179</v>
      </c>
      <c r="D259" s="72">
        <f>'[1]Прил 6'!G119</f>
        <v>24573858</v>
      </c>
      <c r="E259" s="72">
        <f>'[1]Прил 6'!H119</f>
        <v>0</v>
      </c>
      <c r="F259" s="67">
        <f>'[1]Прил 6'!I119</f>
        <v>0</v>
      </c>
    </row>
    <row r="260" spans="1:6" ht="44.25" customHeight="1">
      <c r="A260" s="35" t="s">
        <v>124</v>
      </c>
      <c r="B260" s="25" t="s">
        <v>931</v>
      </c>
      <c r="C260" s="25"/>
      <c r="D260" s="72">
        <f>D261</f>
        <v>0</v>
      </c>
      <c r="E260" s="72">
        <f>E261</f>
        <v>600000</v>
      </c>
      <c r="F260" s="67">
        <f>F261</f>
        <v>600000</v>
      </c>
    </row>
    <row r="261" spans="1:6" ht="44.25" customHeight="1">
      <c r="A261" s="35" t="s">
        <v>48</v>
      </c>
      <c r="B261" s="25" t="s">
        <v>931</v>
      </c>
      <c r="C261" s="25" t="s">
        <v>81</v>
      </c>
      <c r="D261" s="72">
        <f>'[1]Прил 6'!G121</f>
        <v>0</v>
      </c>
      <c r="E261" s="72">
        <f>'[1]Прил 6'!H121</f>
        <v>600000</v>
      </c>
      <c r="F261" s="67">
        <f>'[1]Прил 6'!I121</f>
        <v>600000</v>
      </c>
    </row>
    <row r="262" spans="1:6" ht="57" customHeight="1">
      <c r="A262" s="35" t="s">
        <v>401</v>
      </c>
      <c r="B262" s="25" t="s">
        <v>180</v>
      </c>
      <c r="C262" s="25"/>
      <c r="D262" s="72">
        <f>D263</f>
        <v>26921354.59</v>
      </c>
      <c r="E262" s="72">
        <f>E263</f>
        <v>29800000</v>
      </c>
      <c r="F262" s="67">
        <f>F263</f>
        <v>29800000</v>
      </c>
    </row>
    <row r="263" spans="1:6" ht="38.25" customHeight="1">
      <c r="A263" s="35" t="s">
        <v>178</v>
      </c>
      <c r="B263" s="25" t="s">
        <v>180</v>
      </c>
      <c r="C263" s="25" t="s">
        <v>179</v>
      </c>
      <c r="D263" s="72">
        <f>'[1]Прил 6'!G123</f>
        <v>26921354.59</v>
      </c>
      <c r="E263" s="72">
        <f>'[1]Прил 6'!H123</f>
        <v>29800000</v>
      </c>
      <c r="F263" s="67">
        <f>'[1]Прил 6'!I123</f>
        <v>29800000</v>
      </c>
    </row>
    <row r="264" spans="1:6" ht="38.25" customHeight="1">
      <c r="A264" s="35" t="s">
        <v>450</v>
      </c>
      <c r="B264" s="25" t="s">
        <v>916</v>
      </c>
      <c r="C264" s="25"/>
      <c r="D264" s="72">
        <f>D265</f>
        <v>27525623</v>
      </c>
      <c r="E264" s="72">
        <f>E265</f>
        <v>0</v>
      </c>
      <c r="F264" s="67">
        <f>F265</f>
        <v>0</v>
      </c>
    </row>
    <row r="265" spans="1:6" ht="38.25" customHeight="1">
      <c r="A265" s="35" t="s">
        <v>178</v>
      </c>
      <c r="B265" s="25" t="s">
        <v>916</v>
      </c>
      <c r="C265" s="25" t="s">
        <v>179</v>
      </c>
      <c r="D265" s="72">
        <f>'[1]Прил 6'!G125</f>
        <v>27525623</v>
      </c>
      <c r="E265" s="72">
        <f>'[1]Прил 6'!H125</f>
        <v>0</v>
      </c>
      <c r="F265" s="67">
        <f>'[1]Прил 6'!I125</f>
        <v>0</v>
      </c>
    </row>
    <row r="266" spans="1:6" ht="125.25" customHeight="1">
      <c r="A266" s="35" t="s">
        <v>1080</v>
      </c>
      <c r="B266" s="25" t="s">
        <v>1085</v>
      </c>
      <c r="C266" s="25"/>
      <c r="D266" s="72">
        <f>D267</f>
        <v>145916</v>
      </c>
      <c r="E266" s="72"/>
      <c r="F266" s="67"/>
    </row>
    <row r="267" spans="1:6" ht="38.25" customHeight="1">
      <c r="A267" s="35" t="s">
        <v>178</v>
      </c>
      <c r="B267" s="25" t="s">
        <v>1085</v>
      </c>
      <c r="C267" s="25" t="s">
        <v>179</v>
      </c>
      <c r="D267" s="72">
        <f>'[1]Прил 6'!G127</f>
        <v>145916</v>
      </c>
      <c r="E267" s="72"/>
      <c r="F267" s="67"/>
    </row>
    <row r="268" spans="1:6" ht="75">
      <c r="A268" s="35" t="s">
        <v>474</v>
      </c>
      <c r="B268" s="25" t="s">
        <v>475</v>
      </c>
      <c r="C268" s="25"/>
      <c r="D268" s="72">
        <f>D269</f>
        <v>1869349.6</v>
      </c>
      <c r="E268" s="72">
        <f>E269</f>
        <v>0</v>
      </c>
      <c r="F268" s="67">
        <f>F269</f>
        <v>0</v>
      </c>
    </row>
    <row r="269" spans="1:6" ht="38.25" customHeight="1">
      <c r="A269" s="35" t="s">
        <v>178</v>
      </c>
      <c r="B269" s="25" t="s">
        <v>475</v>
      </c>
      <c r="C269" s="25" t="s">
        <v>179</v>
      </c>
      <c r="D269" s="72">
        <f>'[1]Прил 6'!G129</f>
        <v>1869349.6</v>
      </c>
      <c r="E269" s="72">
        <f>'[1]Прил 6'!H129</f>
        <v>0</v>
      </c>
      <c r="F269" s="67">
        <f>'[1]Прил 6'!I129</f>
        <v>0</v>
      </c>
    </row>
    <row r="270" spans="1:6" ht="38.25" customHeight="1">
      <c r="A270" s="35" t="s">
        <v>181</v>
      </c>
      <c r="B270" s="25" t="s">
        <v>182</v>
      </c>
      <c r="C270" s="25"/>
      <c r="D270" s="72">
        <f>D271+D273+D275</f>
        <v>37824962.769999996</v>
      </c>
      <c r="E270" s="72">
        <f>E271+E273+E275</f>
        <v>37500000</v>
      </c>
      <c r="F270" s="67">
        <f>F271+F273+F275</f>
        <v>37500000</v>
      </c>
    </row>
    <row r="271" spans="1:6" ht="18.75">
      <c r="A271" s="35" t="s">
        <v>472</v>
      </c>
      <c r="B271" s="25" t="s">
        <v>918</v>
      </c>
      <c r="C271" s="25"/>
      <c r="D271" s="72">
        <f>D272</f>
        <v>5399912</v>
      </c>
      <c r="E271" s="72">
        <f>E272</f>
        <v>0</v>
      </c>
      <c r="F271" s="67">
        <f>F272</f>
        <v>0</v>
      </c>
    </row>
    <row r="272" spans="1:6" ht="38.25" customHeight="1">
      <c r="A272" s="35" t="s">
        <v>48</v>
      </c>
      <c r="B272" s="25" t="s">
        <v>918</v>
      </c>
      <c r="C272" s="25" t="s">
        <v>81</v>
      </c>
      <c r="D272" s="72">
        <f>'[1]Прил 6'!G132</f>
        <v>5399912</v>
      </c>
      <c r="E272" s="72">
        <f>'[1]Прил 6'!H132</f>
        <v>0</v>
      </c>
      <c r="F272" s="67">
        <f>'[1]Прил 6'!I132</f>
        <v>0</v>
      </c>
    </row>
    <row r="273" spans="1:6" ht="37.5">
      <c r="A273" s="35" t="s">
        <v>183</v>
      </c>
      <c r="B273" s="25" t="s">
        <v>184</v>
      </c>
      <c r="C273" s="25"/>
      <c r="D273" s="72">
        <f>D274</f>
        <v>28286739.77</v>
      </c>
      <c r="E273" s="72">
        <f>E274</f>
        <v>37500000</v>
      </c>
      <c r="F273" s="67">
        <f>F274</f>
        <v>37500000</v>
      </c>
    </row>
    <row r="274" spans="1:6" ht="37.5">
      <c r="A274" s="35" t="s">
        <v>48</v>
      </c>
      <c r="B274" s="25" t="s">
        <v>184</v>
      </c>
      <c r="C274" s="25" t="s">
        <v>81</v>
      </c>
      <c r="D274" s="72">
        <f>'[1]Прил 6'!G134</f>
        <v>28286739.77</v>
      </c>
      <c r="E274" s="72">
        <f>'[1]Прил 6'!H134</f>
        <v>37500000</v>
      </c>
      <c r="F274" s="67">
        <f>'[1]Прил 6'!I134</f>
        <v>37500000</v>
      </c>
    </row>
    <row r="275" spans="1:6" ht="37.5">
      <c r="A275" s="35" t="s">
        <v>450</v>
      </c>
      <c r="B275" s="25" t="s">
        <v>919</v>
      </c>
      <c r="C275" s="25"/>
      <c r="D275" s="72">
        <f>D276</f>
        <v>4138311</v>
      </c>
      <c r="E275" s="72">
        <f>E276</f>
        <v>0</v>
      </c>
      <c r="F275" s="67">
        <f>F276</f>
        <v>0</v>
      </c>
    </row>
    <row r="276" spans="1:6" ht="37.5">
      <c r="A276" s="35" t="s">
        <v>48</v>
      </c>
      <c r="B276" s="25" t="s">
        <v>919</v>
      </c>
      <c r="C276" s="25" t="s">
        <v>81</v>
      </c>
      <c r="D276" s="72">
        <f>'[1]Прил 6'!G136</f>
        <v>4138311</v>
      </c>
      <c r="E276" s="72">
        <f>'[1]Прил 6'!H136</f>
        <v>0</v>
      </c>
      <c r="F276" s="67">
        <f>'[1]Прил 6'!I136</f>
        <v>0</v>
      </c>
    </row>
    <row r="277" spans="1:6" ht="18.75">
      <c r="A277" s="35" t="s">
        <v>1086</v>
      </c>
      <c r="B277" s="25" t="s">
        <v>1087</v>
      </c>
      <c r="C277" s="25"/>
      <c r="D277" s="72">
        <f aca="true" t="shared" si="23" ref="D277:F278">D278</f>
        <v>0</v>
      </c>
      <c r="E277" s="72">
        <f t="shared" si="23"/>
        <v>28318132</v>
      </c>
      <c r="F277" s="67">
        <f t="shared" si="23"/>
        <v>0</v>
      </c>
    </row>
    <row r="278" spans="1:6" ht="56.25">
      <c r="A278" s="35" t="s">
        <v>1088</v>
      </c>
      <c r="B278" s="25" t="s">
        <v>1089</v>
      </c>
      <c r="C278" s="25"/>
      <c r="D278" s="72">
        <f t="shared" si="23"/>
        <v>0</v>
      </c>
      <c r="E278" s="72">
        <f t="shared" si="23"/>
        <v>28318132</v>
      </c>
      <c r="F278" s="67">
        <f t="shared" si="23"/>
        <v>0</v>
      </c>
    </row>
    <row r="279" spans="1:6" ht="37.5">
      <c r="A279" s="35" t="s">
        <v>48</v>
      </c>
      <c r="B279" s="25" t="s">
        <v>1089</v>
      </c>
      <c r="C279" s="25" t="s">
        <v>81</v>
      </c>
      <c r="D279" s="72">
        <f>'[1]Прил 6'!G139</f>
        <v>0</v>
      </c>
      <c r="E279" s="72">
        <f>'[1]Прил 6'!H139</f>
        <v>28318132</v>
      </c>
      <c r="F279" s="67">
        <f>'[1]Прил 6'!I139</f>
        <v>0</v>
      </c>
    </row>
    <row r="280" spans="1:6" ht="131.25">
      <c r="A280" s="35" t="s">
        <v>185</v>
      </c>
      <c r="B280" s="25" t="s">
        <v>186</v>
      </c>
      <c r="C280" s="25"/>
      <c r="D280" s="72">
        <f aca="true" t="shared" si="24" ref="D280:F282">D281</f>
        <v>1361240</v>
      </c>
      <c r="E280" s="72">
        <f t="shared" si="24"/>
        <v>500000</v>
      </c>
      <c r="F280" s="67">
        <f t="shared" si="24"/>
        <v>500000</v>
      </c>
    </row>
    <row r="281" spans="1:6" ht="60" customHeight="1">
      <c r="A281" s="35" t="s">
        <v>187</v>
      </c>
      <c r="B281" s="25" t="s">
        <v>188</v>
      </c>
      <c r="C281" s="25"/>
      <c r="D281" s="72">
        <f>D282+D284</f>
        <v>1361240</v>
      </c>
      <c r="E281" s="72">
        <f>E282+E284</f>
        <v>500000</v>
      </c>
      <c r="F281" s="67">
        <f t="shared" si="24"/>
        <v>500000</v>
      </c>
    </row>
    <row r="282" spans="1:6" ht="41.25" customHeight="1">
      <c r="A282" s="35" t="s">
        <v>189</v>
      </c>
      <c r="B282" s="25" t="s">
        <v>190</v>
      </c>
      <c r="C282" s="25"/>
      <c r="D282" s="72">
        <f>D283</f>
        <v>581240</v>
      </c>
      <c r="E282" s="72">
        <f t="shared" si="24"/>
        <v>500000</v>
      </c>
      <c r="F282" s="67">
        <f t="shared" si="24"/>
        <v>500000</v>
      </c>
    </row>
    <row r="283" spans="1:6" ht="46.5" customHeight="1">
      <c r="A283" s="35" t="s">
        <v>48</v>
      </c>
      <c r="B283" s="25" t="s">
        <v>190</v>
      </c>
      <c r="C283" s="25" t="s">
        <v>81</v>
      </c>
      <c r="D283" s="72">
        <f>'[1]Прил 6'!G143</f>
        <v>581240</v>
      </c>
      <c r="E283" s="72">
        <f>'[1]Прил 6'!H143</f>
        <v>500000</v>
      </c>
      <c r="F283" s="67">
        <f>'[1]Прил 6'!I143</f>
        <v>500000</v>
      </c>
    </row>
    <row r="284" spans="1:6" ht="46.5" customHeight="1">
      <c r="A284" s="35" t="s">
        <v>1090</v>
      </c>
      <c r="B284" s="25" t="s">
        <v>1091</v>
      </c>
      <c r="C284" s="25"/>
      <c r="D284" s="72">
        <f>D285</f>
        <v>780000</v>
      </c>
      <c r="E284" s="72">
        <f>E285</f>
        <v>0</v>
      </c>
      <c r="F284" s="67">
        <f>F285</f>
        <v>0</v>
      </c>
    </row>
    <row r="285" spans="1:6" ht="46.5" customHeight="1">
      <c r="A285" s="35" t="s">
        <v>48</v>
      </c>
      <c r="B285" s="25" t="s">
        <v>1091</v>
      </c>
      <c r="C285" s="25" t="s">
        <v>81</v>
      </c>
      <c r="D285" s="72">
        <f>'[1]Прил 6'!G145</f>
        <v>780000</v>
      </c>
      <c r="E285" s="72">
        <v>0</v>
      </c>
      <c r="F285" s="67">
        <v>0</v>
      </c>
    </row>
    <row r="286" spans="1:7" ht="42" customHeight="1">
      <c r="A286" s="59" t="s">
        <v>51</v>
      </c>
      <c r="B286" s="24" t="s">
        <v>52</v>
      </c>
      <c r="C286" s="49"/>
      <c r="D286" s="75">
        <f>D287+D291</f>
        <v>402501</v>
      </c>
      <c r="E286" s="75">
        <f>E287+E291</f>
        <v>333700</v>
      </c>
      <c r="F286" s="150">
        <f>F287+F291</f>
        <v>333700</v>
      </c>
      <c r="G286" s="64">
        <f>D294+D295</f>
        <v>16501</v>
      </c>
    </row>
    <row r="287" spans="1:6" ht="81.75" customHeight="1">
      <c r="A287" s="35" t="s">
        <v>53</v>
      </c>
      <c r="B287" s="25" t="s">
        <v>54</v>
      </c>
      <c r="C287" s="26"/>
      <c r="D287" s="72">
        <f>D288</f>
        <v>296000</v>
      </c>
      <c r="E287" s="72">
        <f aca="true" t="shared" si="25" ref="E287:F289">E288</f>
        <v>296000</v>
      </c>
      <c r="F287" s="67">
        <f t="shared" si="25"/>
        <v>296000</v>
      </c>
    </row>
    <row r="288" spans="1:6" ht="43.5" customHeight="1">
      <c r="A288" s="35" t="s">
        <v>55</v>
      </c>
      <c r="B288" s="25" t="s">
        <v>56</v>
      </c>
      <c r="C288" s="26"/>
      <c r="D288" s="72">
        <f>D289</f>
        <v>296000</v>
      </c>
      <c r="E288" s="72">
        <f t="shared" si="25"/>
        <v>296000</v>
      </c>
      <c r="F288" s="67">
        <f t="shared" si="25"/>
        <v>296000</v>
      </c>
    </row>
    <row r="289" spans="1:6" ht="67.5" customHeight="1">
      <c r="A289" s="35" t="s">
        <v>447</v>
      </c>
      <c r="B289" s="25" t="s">
        <v>57</v>
      </c>
      <c r="C289" s="26"/>
      <c r="D289" s="72">
        <f>D290</f>
        <v>296000</v>
      </c>
      <c r="E289" s="72">
        <f t="shared" si="25"/>
        <v>296000</v>
      </c>
      <c r="F289" s="67">
        <f t="shared" si="25"/>
        <v>296000</v>
      </c>
    </row>
    <row r="290" spans="1:6" ht="88.5" customHeight="1">
      <c r="A290" s="35" t="s">
        <v>17</v>
      </c>
      <c r="B290" s="25" t="s">
        <v>57</v>
      </c>
      <c r="C290" s="26">
        <v>100</v>
      </c>
      <c r="D290" s="72">
        <f>'[1]Прил 6'!G27</f>
        <v>296000</v>
      </c>
      <c r="E290" s="72">
        <f>'[1]Прил 6'!H27</f>
        <v>296000</v>
      </c>
      <c r="F290" s="67">
        <f>'[1]Прил 6'!I27</f>
        <v>296000</v>
      </c>
    </row>
    <row r="291" spans="1:6" ht="87.75" customHeight="1">
      <c r="A291" s="35" t="s">
        <v>128</v>
      </c>
      <c r="B291" s="25" t="s">
        <v>129</v>
      </c>
      <c r="C291" s="25"/>
      <c r="D291" s="72">
        <f>D292+D296</f>
        <v>106501</v>
      </c>
      <c r="E291" s="72">
        <f>E292+E296</f>
        <v>37700</v>
      </c>
      <c r="F291" s="67">
        <f>F292+F296</f>
        <v>37700</v>
      </c>
    </row>
    <row r="292" spans="1:6" ht="45" customHeight="1">
      <c r="A292" s="35" t="s">
        <v>130</v>
      </c>
      <c r="B292" s="25" t="s">
        <v>131</v>
      </c>
      <c r="C292" s="25"/>
      <c r="D292" s="72">
        <f>D293</f>
        <v>16501</v>
      </c>
      <c r="E292" s="72">
        <f>E293</f>
        <v>37700</v>
      </c>
      <c r="F292" s="67">
        <f>F293</f>
        <v>37700</v>
      </c>
    </row>
    <row r="293" spans="1:6" ht="45.75" customHeight="1">
      <c r="A293" s="35" t="s">
        <v>132</v>
      </c>
      <c r="B293" s="25" t="s">
        <v>133</v>
      </c>
      <c r="C293" s="25"/>
      <c r="D293" s="72">
        <f>D294+D295</f>
        <v>16501</v>
      </c>
      <c r="E293" s="72">
        <f>E294+E295</f>
        <v>37700</v>
      </c>
      <c r="F293" s="67">
        <f>F294+F295</f>
        <v>37700</v>
      </c>
    </row>
    <row r="294" spans="1:6" ht="47.25" customHeight="1">
      <c r="A294" s="35" t="s">
        <v>48</v>
      </c>
      <c r="B294" s="25" t="s">
        <v>133</v>
      </c>
      <c r="C294" s="25" t="s">
        <v>81</v>
      </c>
      <c r="D294" s="72">
        <f>'[1]Прил 6'!G72</f>
        <v>0</v>
      </c>
      <c r="E294" s="72">
        <f>'[1]Прил 6'!H72</f>
        <v>21100</v>
      </c>
      <c r="F294" s="67">
        <f>'[1]Прил 6'!I72</f>
        <v>21100</v>
      </c>
    </row>
    <row r="295" spans="1:6" ht="47.25" customHeight="1">
      <c r="A295" s="35" t="s">
        <v>100</v>
      </c>
      <c r="B295" s="25" t="s">
        <v>402</v>
      </c>
      <c r="C295" s="25" t="s">
        <v>101</v>
      </c>
      <c r="D295" s="72">
        <f>'[1]Прил 6'!G451</f>
        <v>16501</v>
      </c>
      <c r="E295" s="72">
        <f>'[1]Прил 6'!H451</f>
        <v>16600</v>
      </c>
      <c r="F295" s="67">
        <f>'[1]Прил 6'!I451</f>
        <v>16600</v>
      </c>
    </row>
    <row r="296" spans="1:6" ht="47.25" customHeight="1">
      <c r="A296" s="35" t="s">
        <v>1135</v>
      </c>
      <c r="B296" s="25" t="s">
        <v>1136</v>
      </c>
      <c r="C296" s="25"/>
      <c r="D296" s="72">
        <f aca="true" t="shared" si="26" ref="D296:F297">D297</f>
        <v>90000</v>
      </c>
      <c r="E296" s="72">
        <f t="shared" si="26"/>
        <v>0</v>
      </c>
      <c r="F296" s="67">
        <f t="shared" si="26"/>
        <v>0</v>
      </c>
    </row>
    <row r="297" spans="1:6" ht="47.25" customHeight="1">
      <c r="A297" s="35" t="s">
        <v>132</v>
      </c>
      <c r="B297" s="25" t="s">
        <v>1137</v>
      </c>
      <c r="C297" s="25"/>
      <c r="D297" s="72">
        <f t="shared" si="26"/>
        <v>90000</v>
      </c>
      <c r="E297" s="72">
        <f t="shared" si="26"/>
        <v>0</v>
      </c>
      <c r="F297" s="67">
        <f t="shared" si="26"/>
        <v>0</v>
      </c>
    </row>
    <row r="298" spans="1:6" ht="47.25" customHeight="1">
      <c r="A298" s="35" t="s">
        <v>48</v>
      </c>
      <c r="B298" s="25" t="s">
        <v>1138</v>
      </c>
      <c r="C298" s="25" t="s">
        <v>81</v>
      </c>
      <c r="D298" s="72">
        <f>'[1]Прил 6'!G486</f>
        <v>90000</v>
      </c>
      <c r="E298" s="72">
        <v>0</v>
      </c>
      <c r="F298" s="67">
        <v>0</v>
      </c>
    </row>
    <row r="299" spans="1:7" ht="81" customHeight="1">
      <c r="A299" s="53" t="s">
        <v>152</v>
      </c>
      <c r="B299" s="24" t="s">
        <v>153</v>
      </c>
      <c r="C299" s="24"/>
      <c r="D299" s="75">
        <f>D300</f>
        <v>196322.27</v>
      </c>
      <c r="E299" s="75">
        <f>E300</f>
        <v>207440</v>
      </c>
      <c r="F299" s="150">
        <f>F300</f>
        <v>207440</v>
      </c>
      <c r="G299" s="64" t="e">
        <f>#REF!+D306+D307</f>
        <v>#REF!</v>
      </c>
    </row>
    <row r="300" spans="1:6" ht="123" customHeight="1">
      <c r="A300" s="35" t="s">
        <v>154</v>
      </c>
      <c r="B300" s="25" t="s">
        <v>155</v>
      </c>
      <c r="C300" s="25"/>
      <c r="D300" s="72">
        <f>D301+D304</f>
        <v>196322.27</v>
      </c>
      <c r="E300" s="72">
        <f>E301+E304</f>
        <v>207440</v>
      </c>
      <c r="F300" s="67">
        <f>F301+F304</f>
        <v>207440</v>
      </c>
    </row>
    <row r="301" spans="1:6" ht="78.75" customHeight="1">
      <c r="A301" s="35" t="s">
        <v>156</v>
      </c>
      <c r="B301" s="25" t="s">
        <v>157</v>
      </c>
      <c r="C301" s="25"/>
      <c r="D301" s="72">
        <f aca="true" t="shared" si="27" ref="D301:F302">D302</f>
        <v>38882.27</v>
      </c>
      <c r="E301" s="72">
        <f t="shared" si="27"/>
        <v>50000</v>
      </c>
      <c r="F301" s="67">
        <f t="shared" si="27"/>
        <v>50000</v>
      </c>
    </row>
    <row r="302" spans="1:6" ht="64.5" customHeight="1">
      <c r="A302" s="35" t="s">
        <v>158</v>
      </c>
      <c r="B302" s="25" t="s">
        <v>159</v>
      </c>
      <c r="C302" s="25"/>
      <c r="D302" s="72">
        <f t="shared" si="27"/>
        <v>38882.27</v>
      </c>
      <c r="E302" s="72">
        <f t="shared" si="27"/>
        <v>50000</v>
      </c>
      <c r="F302" s="67">
        <f t="shared" si="27"/>
        <v>50000</v>
      </c>
    </row>
    <row r="303" spans="1:6" ht="46.5" customHeight="1">
      <c r="A303" s="35" t="s">
        <v>48</v>
      </c>
      <c r="B303" s="25" t="s">
        <v>456</v>
      </c>
      <c r="C303" s="25" t="s">
        <v>81</v>
      </c>
      <c r="D303" s="72">
        <f>'[1]Прил 6'!G105</f>
        <v>38882.27</v>
      </c>
      <c r="E303" s="72">
        <f>'[1]Прил 6'!H105</f>
        <v>50000</v>
      </c>
      <c r="F303" s="67">
        <f>'[1]Прил 6'!I105</f>
        <v>50000</v>
      </c>
    </row>
    <row r="304" spans="1:6" ht="78.75" customHeight="1">
      <c r="A304" s="35" t="s">
        <v>406</v>
      </c>
      <c r="B304" s="25" t="s">
        <v>161</v>
      </c>
      <c r="C304" s="25"/>
      <c r="D304" s="72">
        <f>D305</f>
        <v>157440</v>
      </c>
      <c r="E304" s="72">
        <f>E305</f>
        <v>157440</v>
      </c>
      <c r="F304" s="67">
        <f>F305</f>
        <v>157440</v>
      </c>
    </row>
    <row r="305" spans="1:6" ht="63.75" customHeight="1">
      <c r="A305" s="35" t="s">
        <v>158</v>
      </c>
      <c r="B305" s="25" t="s">
        <v>162</v>
      </c>
      <c r="C305" s="25"/>
      <c r="D305" s="72">
        <f>D306+D307</f>
        <v>157440</v>
      </c>
      <c r="E305" s="72">
        <f>E306+E307</f>
        <v>157440</v>
      </c>
      <c r="F305" s="67">
        <f>F306+F307</f>
        <v>157440</v>
      </c>
    </row>
    <row r="306" spans="1:6" ht="47.25" customHeight="1">
      <c r="A306" s="35" t="s">
        <v>48</v>
      </c>
      <c r="B306" s="25" t="s">
        <v>162</v>
      </c>
      <c r="C306" s="25" t="s">
        <v>81</v>
      </c>
      <c r="D306" s="72">
        <f>'[1]Прил 6'!G108</f>
        <v>50880</v>
      </c>
      <c r="E306" s="72">
        <f>'[1]Прил 6'!H108</f>
        <v>50880</v>
      </c>
      <c r="F306" s="67">
        <f>'[1]Прил 6'!I108</f>
        <v>50880</v>
      </c>
    </row>
    <row r="307" spans="1:6" ht="46.5" customHeight="1">
      <c r="A307" s="35" t="s">
        <v>100</v>
      </c>
      <c r="B307" s="25" t="s">
        <v>162</v>
      </c>
      <c r="C307" s="25" t="s">
        <v>101</v>
      </c>
      <c r="D307" s="72">
        <f>'[1]Прил 6'!G456</f>
        <v>106560</v>
      </c>
      <c r="E307" s="72">
        <f>'[1]Прил 6'!H456</f>
        <v>106560</v>
      </c>
      <c r="F307" s="67">
        <f>'[1]Прил 6'!I456</f>
        <v>106560</v>
      </c>
    </row>
    <row r="308" spans="1:7" ht="63.75" customHeight="1">
      <c r="A308" s="53" t="s">
        <v>74</v>
      </c>
      <c r="B308" s="24" t="s">
        <v>75</v>
      </c>
      <c r="C308" s="24"/>
      <c r="D308" s="75">
        <f>D309+D315</f>
        <v>28560765.89</v>
      </c>
      <c r="E308" s="75">
        <f>E309+E315</f>
        <v>24098588.54</v>
      </c>
      <c r="F308" s="150">
        <f>F309+F315</f>
        <v>22692910.54</v>
      </c>
      <c r="G308" s="64" t="e">
        <f>#REF!+D318+D319</f>
        <v>#REF!</v>
      </c>
    </row>
    <row r="309" spans="1:6" ht="86.25" customHeight="1">
      <c r="A309" s="35" t="s">
        <v>377</v>
      </c>
      <c r="B309" s="25" t="s">
        <v>378</v>
      </c>
      <c r="C309" s="25"/>
      <c r="D309" s="72">
        <f>D310</f>
        <v>24616412.86</v>
      </c>
      <c r="E309" s="72">
        <f>E310</f>
        <v>20148061</v>
      </c>
      <c r="F309" s="67">
        <f>F310</f>
        <v>18742383</v>
      </c>
    </row>
    <row r="310" spans="1:6" ht="38.25" customHeight="1">
      <c r="A310" s="37" t="s">
        <v>379</v>
      </c>
      <c r="B310" s="25" t="s">
        <v>380</v>
      </c>
      <c r="C310" s="25"/>
      <c r="D310" s="72">
        <f>D311+D313</f>
        <v>24616412.86</v>
      </c>
      <c r="E310" s="72">
        <f>E311+E313</f>
        <v>20148061</v>
      </c>
      <c r="F310" s="67">
        <f>F311+F313</f>
        <v>18742383</v>
      </c>
    </row>
    <row r="311" spans="1:6" ht="63.75" customHeight="1">
      <c r="A311" s="35" t="s">
        <v>381</v>
      </c>
      <c r="B311" s="25" t="s">
        <v>382</v>
      </c>
      <c r="C311" s="25"/>
      <c r="D311" s="72">
        <f>D312</f>
        <v>23304428.44</v>
      </c>
      <c r="E311" s="72">
        <f>E312</f>
        <v>20148061</v>
      </c>
      <c r="F311" s="67">
        <f>F312</f>
        <v>18742383</v>
      </c>
    </row>
    <row r="312" spans="1:6" ht="24" customHeight="1">
      <c r="A312" s="35" t="s">
        <v>383</v>
      </c>
      <c r="B312" s="25" t="s">
        <v>382</v>
      </c>
      <c r="C312" s="25" t="s">
        <v>384</v>
      </c>
      <c r="D312" s="72">
        <f>'[1]Прил 6'!G357</f>
        <v>23304428.44</v>
      </c>
      <c r="E312" s="72">
        <f>'[1]Прил 6'!H357</f>
        <v>20148061</v>
      </c>
      <c r="F312" s="67">
        <f>'[1]Прил 6'!I357</f>
        <v>18742383</v>
      </c>
    </row>
    <row r="313" spans="1:6" ht="56.25">
      <c r="A313" s="35" t="s">
        <v>453</v>
      </c>
      <c r="B313" s="66" t="s">
        <v>454</v>
      </c>
      <c r="C313" s="66"/>
      <c r="D313" s="72">
        <f>D314</f>
        <v>1311984.42</v>
      </c>
      <c r="E313" s="72">
        <f>E314</f>
        <v>0</v>
      </c>
      <c r="F313" s="67">
        <f>F314</f>
        <v>0</v>
      </c>
    </row>
    <row r="314" spans="1:6" ht="24" customHeight="1">
      <c r="A314" s="35" t="s">
        <v>383</v>
      </c>
      <c r="B314" s="66" t="s">
        <v>454</v>
      </c>
      <c r="C314" s="66" t="s">
        <v>384</v>
      </c>
      <c r="D314" s="72">
        <f>'[1]Прил 6'!G359</f>
        <v>1311984.42</v>
      </c>
      <c r="E314" s="72">
        <f>'[1]Прил 6'!H359</f>
        <v>0</v>
      </c>
      <c r="F314" s="67">
        <f>'[1]Прил 6'!I359</f>
        <v>0</v>
      </c>
    </row>
    <row r="315" spans="1:6" ht="81" customHeight="1">
      <c r="A315" s="35" t="s">
        <v>76</v>
      </c>
      <c r="B315" s="25" t="s">
        <v>77</v>
      </c>
      <c r="C315" s="25"/>
      <c r="D315" s="72">
        <f aca="true" t="shared" si="28" ref="D315:F316">D316</f>
        <v>3944353.03</v>
      </c>
      <c r="E315" s="72">
        <f t="shared" si="28"/>
        <v>3950527.54</v>
      </c>
      <c r="F315" s="67">
        <f t="shared" si="28"/>
        <v>3950527.54</v>
      </c>
    </row>
    <row r="316" spans="1:6" ht="42" customHeight="1">
      <c r="A316" s="35" t="s">
        <v>78</v>
      </c>
      <c r="B316" s="25" t="s">
        <v>79</v>
      </c>
      <c r="C316" s="25"/>
      <c r="D316" s="72">
        <f t="shared" si="28"/>
        <v>3944353.03</v>
      </c>
      <c r="E316" s="72">
        <f t="shared" si="28"/>
        <v>3950527.54</v>
      </c>
      <c r="F316" s="67">
        <f t="shared" si="28"/>
        <v>3950527.54</v>
      </c>
    </row>
    <row r="317" spans="1:6" ht="44.25" customHeight="1">
      <c r="A317" s="35" t="s">
        <v>15</v>
      </c>
      <c r="B317" s="25" t="s">
        <v>80</v>
      </c>
      <c r="C317" s="25"/>
      <c r="D317" s="72">
        <f>D318+D319</f>
        <v>3944353.03</v>
      </c>
      <c r="E317" s="72">
        <f>E318+E319</f>
        <v>3950527.54</v>
      </c>
      <c r="F317" s="67">
        <f>F318+F319</f>
        <v>3950527.54</v>
      </c>
    </row>
    <row r="318" spans="1:6" ht="87.75" customHeight="1">
      <c r="A318" s="35" t="s">
        <v>17</v>
      </c>
      <c r="B318" s="25" t="s">
        <v>80</v>
      </c>
      <c r="C318" s="25" t="s">
        <v>25</v>
      </c>
      <c r="D318" s="72">
        <f>'[1]Прил 6'!G332+'[1]Прил 6'!G350</f>
        <v>3880670.4699999997</v>
      </c>
      <c r="E318" s="72">
        <f>'[1]Прил 6'!H332+'[1]Прил 6'!H350</f>
        <v>3886844.98</v>
      </c>
      <c r="F318" s="67">
        <f>'[1]Прил 6'!I332+'[1]Прил 6'!I350</f>
        <v>3886844.98</v>
      </c>
    </row>
    <row r="319" spans="1:6" ht="44.25" customHeight="1">
      <c r="A319" s="35" t="s">
        <v>48</v>
      </c>
      <c r="B319" s="25" t="s">
        <v>80</v>
      </c>
      <c r="C319" s="25" t="s">
        <v>81</v>
      </c>
      <c r="D319" s="72">
        <f>'[1]Прил 6'!G333</f>
        <v>63682.56</v>
      </c>
      <c r="E319" s="72">
        <f>'[1]Прил 6'!H333</f>
        <v>63682.56</v>
      </c>
      <c r="F319" s="67">
        <f>'[1]Прил 6'!I333</f>
        <v>63682.56</v>
      </c>
    </row>
    <row r="320" spans="1:7" ht="48" customHeight="1">
      <c r="A320" s="53" t="s">
        <v>191</v>
      </c>
      <c r="B320" s="24" t="s">
        <v>192</v>
      </c>
      <c r="C320" s="24"/>
      <c r="D320" s="361">
        <f aca="true" t="shared" si="29" ref="D320:F321">D321</f>
        <v>110555986.74</v>
      </c>
      <c r="E320" s="361">
        <f t="shared" si="29"/>
        <v>10479949.66</v>
      </c>
      <c r="F320" s="362">
        <f t="shared" si="29"/>
        <v>4108500</v>
      </c>
      <c r="G320" s="64" t="e">
        <f>D324+#REF!</f>
        <v>#REF!</v>
      </c>
    </row>
    <row r="321" spans="1:6" ht="81.75" customHeight="1">
      <c r="A321" s="35" t="s">
        <v>193</v>
      </c>
      <c r="B321" s="25" t="s">
        <v>194</v>
      </c>
      <c r="C321" s="25"/>
      <c r="D321" s="328">
        <f t="shared" si="29"/>
        <v>110555986.74</v>
      </c>
      <c r="E321" s="328">
        <f t="shared" si="29"/>
        <v>10479949.66</v>
      </c>
      <c r="F321" s="329">
        <f t="shared" si="29"/>
        <v>4108500</v>
      </c>
    </row>
    <row r="322" spans="1:6" ht="58.5" customHeight="1">
      <c r="A322" s="35" t="s">
        <v>195</v>
      </c>
      <c r="B322" s="25" t="s">
        <v>196</v>
      </c>
      <c r="C322" s="25"/>
      <c r="D322" s="328">
        <f>D323+D325+D327+D329+D331+D333</f>
        <v>110555986.74</v>
      </c>
      <c r="E322" s="328">
        <f>E323+E325+E327+E331+E333</f>
        <v>10479949.66</v>
      </c>
      <c r="F322" s="329">
        <f>F323+F325+F327+F331+F333</f>
        <v>4108500</v>
      </c>
    </row>
    <row r="323" spans="1:6" ht="43.5" customHeight="1">
      <c r="A323" s="35" t="s">
        <v>124</v>
      </c>
      <c r="B323" s="25" t="s">
        <v>928</v>
      </c>
      <c r="C323" s="25"/>
      <c r="D323" s="328">
        <f>D324</f>
        <v>446965.53</v>
      </c>
      <c r="E323" s="328">
        <f>E324</f>
        <v>140000</v>
      </c>
      <c r="F323" s="329">
        <f>F324</f>
        <v>140000</v>
      </c>
    </row>
    <row r="324" spans="1:6" ht="42" customHeight="1">
      <c r="A324" s="35" t="s">
        <v>48</v>
      </c>
      <c r="B324" s="25" t="s">
        <v>928</v>
      </c>
      <c r="C324" s="25" t="s">
        <v>81</v>
      </c>
      <c r="D324" s="328">
        <f>'[1]Прил 6'!G202</f>
        <v>446965.53</v>
      </c>
      <c r="E324" s="328">
        <f>'[1]Прил 6'!H202</f>
        <v>140000</v>
      </c>
      <c r="F324" s="329">
        <f>'[1]Прил 6'!I202</f>
        <v>140000</v>
      </c>
    </row>
    <row r="325" spans="1:6" ht="42" customHeight="1">
      <c r="A325" s="35" t="s">
        <v>942</v>
      </c>
      <c r="B325" s="25" t="s">
        <v>943</v>
      </c>
      <c r="C325" s="25"/>
      <c r="D325" s="328">
        <f>D326</f>
        <v>144980</v>
      </c>
      <c r="E325" s="328">
        <f>E326</f>
        <v>0</v>
      </c>
      <c r="F325" s="329">
        <f>F326</f>
        <v>0</v>
      </c>
    </row>
    <row r="326" spans="1:6" ht="42" customHeight="1">
      <c r="A326" s="35" t="s">
        <v>178</v>
      </c>
      <c r="B326" s="25" t="s">
        <v>943</v>
      </c>
      <c r="C326" s="25" t="s">
        <v>179</v>
      </c>
      <c r="D326" s="328">
        <f>'[1]Прил 6'!G204</f>
        <v>144980</v>
      </c>
      <c r="E326" s="328">
        <f>'[1]Прил 6'!H204</f>
        <v>0</v>
      </c>
      <c r="F326" s="329">
        <f>'[1]Прил 6'!I204</f>
        <v>0</v>
      </c>
    </row>
    <row r="327" spans="1:6" ht="31.5" customHeight="1">
      <c r="A327" s="35" t="s">
        <v>1092</v>
      </c>
      <c r="B327" s="27" t="s">
        <v>467</v>
      </c>
      <c r="C327" s="25"/>
      <c r="D327" s="328">
        <f>D328</f>
        <v>90931901</v>
      </c>
      <c r="E327" s="328">
        <f>E328</f>
        <v>0</v>
      </c>
      <c r="F327" s="329">
        <f>F328</f>
        <v>0</v>
      </c>
    </row>
    <row r="328" spans="1:6" ht="42" customHeight="1">
      <c r="A328" s="35" t="s">
        <v>178</v>
      </c>
      <c r="B328" s="27" t="s">
        <v>467</v>
      </c>
      <c r="C328" s="25" t="s">
        <v>179</v>
      </c>
      <c r="D328" s="328">
        <f>'[1]Прил 6'!G150</f>
        <v>90931901</v>
      </c>
      <c r="E328" s="328">
        <f>'[1]Прил 6'!H150</f>
        <v>0</v>
      </c>
      <c r="F328" s="329">
        <f>'[1]Прил 6'!I150</f>
        <v>0</v>
      </c>
    </row>
    <row r="329" spans="1:6" ht="42" customHeight="1">
      <c r="A329" s="35" t="s">
        <v>1093</v>
      </c>
      <c r="B329" s="27" t="s">
        <v>1094</v>
      </c>
      <c r="C329" s="25"/>
      <c r="D329" s="328">
        <f>D330</f>
        <v>2788243</v>
      </c>
      <c r="E329" s="328">
        <f>E330</f>
        <v>0</v>
      </c>
      <c r="F329" s="329">
        <f>F330</f>
        <v>0</v>
      </c>
    </row>
    <row r="330" spans="1:6" ht="42" customHeight="1">
      <c r="A330" s="35" t="s">
        <v>178</v>
      </c>
      <c r="B330" s="27" t="s">
        <v>1094</v>
      </c>
      <c r="C330" s="25" t="s">
        <v>179</v>
      </c>
      <c r="D330" s="328">
        <f>'[1]Прил 6'!G152</f>
        <v>2788243</v>
      </c>
      <c r="E330" s="328">
        <f>'[1]Прил 6'!H152</f>
        <v>0</v>
      </c>
      <c r="F330" s="329">
        <f>'[1]Прил 6'!I152</f>
        <v>0</v>
      </c>
    </row>
    <row r="331" spans="1:6" ht="42" customHeight="1">
      <c r="A331" s="35" t="s">
        <v>1103</v>
      </c>
      <c r="B331" s="27" t="s">
        <v>1104</v>
      </c>
      <c r="C331" s="25"/>
      <c r="D331" s="328">
        <f>D332</f>
        <v>14264589</v>
      </c>
      <c r="E331" s="328">
        <f>E332</f>
        <v>0</v>
      </c>
      <c r="F331" s="329">
        <f>F332</f>
        <v>0</v>
      </c>
    </row>
    <row r="332" spans="1:6" ht="42" customHeight="1">
      <c r="A332" s="35" t="s">
        <v>178</v>
      </c>
      <c r="B332" s="27" t="s">
        <v>1104</v>
      </c>
      <c r="C332" s="25" t="s">
        <v>179</v>
      </c>
      <c r="D332" s="328">
        <f>'[1]Прил 6'!G206</f>
        <v>14264589</v>
      </c>
      <c r="E332" s="328">
        <v>0</v>
      </c>
      <c r="F332" s="329">
        <v>0</v>
      </c>
    </row>
    <row r="333" spans="1:6" ht="45" customHeight="1">
      <c r="A333" s="35" t="s">
        <v>927</v>
      </c>
      <c r="B333" s="27" t="s">
        <v>926</v>
      </c>
      <c r="C333" s="25"/>
      <c r="D333" s="328">
        <f>D334</f>
        <v>1979308.21</v>
      </c>
      <c r="E333" s="328">
        <f>E334</f>
        <v>10339949.66</v>
      </c>
      <c r="F333" s="329">
        <f>F334</f>
        <v>3968500</v>
      </c>
    </row>
    <row r="334" spans="1:6" ht="45" customHeight="1">
      <c r="A334" s="35" t="s">
        <v>178</v>
      </c>
      <c r="B334" s="27" t="s">
        <v>926</v>
      </c>
      <c r="C334" s="25" t="s">
        <v>179</v>
      </c>
      <c r="D334" s="328">
        <f>'[1]Прил 6'!G208</f>
        <v>1979308.21</v>
      </c>
      <c r="E334" s="328">
        <f>'[1]Прил 6'!H208</f>
        <v>10339949.66</v>
      </c>
      <c r="F334" s="329">
        <f>'[1]Прил 6'!I208</f>
        <v>3968500</v>
      </c>
    </row>
    <row r="335" spans="1:7" ht="46.5" customHeight="1">
      <c r="A335" s="53" t="s">
        <v>82</v>
      </c>
      <c r="B335" s="24" t="s">
        <v>83</v>
      </c>
      <c r="C335" s="24"/>
      <c r="D335" s="361">
        <f>D336+D340</f>
        <v>468565.51</v>
      </c>
      <c r="E335" s="361">
        <f>E336+E340</f>
        <v>471200</v>
      </c>
      <c r="F335" s="362">
        <f>F336+F340</f>
        <v>471200</v>
      </c>
      <c r="G335" s="64">
        <f>D339</f>
        <v>172565.51</v>
      </c>
    </row>
    <row r="336" spans="1:6" ht="78" customHeight="1">
      <c r="A336" s="35" t="s">
        <v>165</v>
      </c>
      <c r="B336" s="25" t="s">
        <v>166</v>
      </c>
      <c r="C336" s="25"/>
      <c r="D336" s="328">
        <f>D337</f>
        <v>172565.51</v>
      </c>
      <c r="E336" s="328">
        <f aca="true" t="shared" si="30" ref="E336:F338">E337</f>
        <v>175200</v>
      </c>
      <c r="F336" s="329">
        <f t="shared" si="30"/>
        <v>175200</v>
      </c>
    </row>
    <row r="337" spans="1:6" ht="44.25" customHeight="1">
      <c r="A337" s="35" t="s">
        <v>167</v>
      </c>
      <c r="B337" s="25" t="s">
        <v>168</v>
      </c>
      <c r="C337" s="25"/>
      <c r="D337" s="328">
        <f>D338</f>
        <v>172565.51</v>
      </c>
      <c r="E337" s="328">
        <f t="shared" si="30"/>
        <v>175200</v>
      </c>
      <c r="F337" s="329">
        <f t="shared" si="30"/>
        <v>175200</v>
      </c>
    </row>
    <row r="338" spans="1:6" ht="39.75" customHeight="1">
      <c r="A338" s="35" t="s">
        <v>169</v>
      </c>
      <c r="B338" s="25" t="s">
        <v>170</v>
      </c>
      <c r="C338" s="25"/>
      <c r="D338" s="328">
        <f>D339</f>
        <v>172565.51</v>
      </c>
      <c r="E338" s="328">
        <f t="shared" si="30"/>
        <v>175200</v>
      </c>
      <c r="F338" s="329">
        <f t="shared" si="30"/>
        <v>175200</v>
      </c>
    </row>
    <row r="339" spans="1:6" ht="38.25" customHeight="1">
      <c r="A339" s="35" t="s">
        <v>100</v>
      </c>
      <c r="B339" s="25" t="s">
        <v>170</v>
      </c>
      <c r="C339" s="25" t="s">
        <v>101</v>
      </c>
      <c r="D339" s="328">
        <f>'[1]Прил 6'!G367</f>
        <v>172565.51</v>
      </c>
      <c r="E339" s="328">
        <f>'[1]Прил 6'!H367</f>
        <v>175200</v>
      </c>
      <c r="F339" s="329">
        <f>'[1]Прил 6'!I367</f>
        <v>175200</v>
      </c>
    </row>
    <row r="340" spans="1:6" ht="69.75" customHeight="1">
      <c r="A340" s="35" t="s">
        <v>84</v>
      </c>
      <c r="B340" s="25" t="s">
        <v>85</v>
      </c>
      <c r="C340" s="26"/>
      <c r="D340" s="328">
        <f>D341</f>
        <v>296000</v>
      </c>
      <c r="E340" s="328">
        <f aca="true" t="shared" si="31" ref="E340:F342">E341</f>
        <v>296000</v>
      </c>
      <c r="F340" s="329">
        <f t="shared" si="31"/>
        <v>296000</v>
      </c>
    </row>
    <row r="341" spans="1:6" ht="69.75" customHeight="1">
      <c r="A341" s="37" t="s">
        <v>86</v>
      </c>
      <c r="B341" s="25" t="s">
        <v>87</v>
      </c>
      <c r="C341" s="26"/>
      <c r="D341" s="328">
        <f>D342</f>
        <v>296000</v>
      </c>
      <c r="E341" s="328">
        <f t="shared" si="31"/>
        <v>296000</v>
      </c>
      <c r="F341" s="329">
        <f t="shared" si="31"/>
        <v>296000</v>
      </c>
    </row>
    <row r="342" spans="1:6" ht="45" customHeight="1">
      <c r="A342" s="35" t="s">
        <v>88</v>
      </c>
      <c r="B342" s="25" t="s">
        <v>89</v>
      </c>
      <c r="C342" s="26"/>
      <c r="D342" s="328">
        <f>D343</f>
        <v>296000</v>
      </c>
      <c r="E342" s="328">
        <f t="shared" si="31"/>
        <v>296000</v>
      </c>
      <c r="F342" s="329">
        <f t="shared" si="31"/>
        <v>296000</v>
      </c>
    </row>
    <row r="343" spans="1:6" ht="87" customHeight="1">
      <c r="A343" s="35" t="s">
        <v>17</v>
      </c>
      <c r="B343" s="25" t="s">
        <v>89</v>
      </c>
      <c r="C343" s="26">
        <v>100</v>
      </c>
      <c r="D343" s="328">
        <f>'[1]Прил 6'!G338</f>
        <v>296000</v>
      </c>
      <c r="E343" s="328">
        <f>'[1]Прил 6'!H338</f>
        <v>296000</v>
      </c>
      <c r="F343" s="329">
        <f>'[1]Прил 6'!I338</f>
        <v>296000</v>
      </c>
    </row>
    <row r="344" spans="1:7" ht="49.5" customHeight="1">
      <c r="A344" s="32" t="s">
        <v>198</v>
      </c>
      <c r="B344" s="24" t="s">
        <v>199</v>
      </c>
      <c r="C344" s="24"/>
      <c r="D344" s="75">
        <f>D345</f>
        <v>20000</v>
      </c>
      <c r="E344" s="75">
        <f aca="true" t="shared" si="32" ref="E344:F347">E345</f>
        <v>90000</v>
      </c>
      <c r="F344" s="150">
        <f t="shared" si="32"/>
        <v>90000</v>
      </c>
      <c r="G344" s="64">
        <f>D348</f>
        <v>20000</v>
      </c>
    </row>
    <row r="345" spans="1:6" ht="79.5" customHeight="1">
      <c r="A345" s="35" t="s">
        <v>200</v>
      </c>
      <c r="B345" s="25" t="s">
        <v>201</v>
      </c>
      <c r="C345" s="25"/>
      <c r="D345" s="72">
        <f>D346</f>
        <v>20000</v>
      </c>
      <c r="E345" s="72">
        <f t="shared" si="32"/>
        <v>90000</v>
      </c>
      <c r="F345" s="67">
        <f t="shared" si="32"/>
        <v>90000</v>
      </c>
    </row>
    <row r="346" spans="1:6" ht="48.75" customHeight="1">
      <c r="A346" s="35" t="s">
        <v>202</v>
      </c>
      <c r="B346" s="25" t="s">
        <v>203</v>
      </c>
      <c r="C346" s="25"/>
      <c r="D346" s="72">
        <f>D347</f>
        <v>20000</v>
      </c>
      <c r="E346" s="72">
        <f t="shared" si="32"/>
        <v>90000</v>
      </c>
      <c r="F346" s="67">
        <f t="shared" si="32"/>
        <v>90000</v>
      </c>
    </row>
    <row r="347" spans="1:6" ht="65.25" customHeight="1">
      <c r="A347" s="35" t="s">
        <v>204</v>
      </c>
      <c r="B347" s="25" t="s">
        <v>205</v>
      </c>
      <c r="C347" s="25"/>
      <c r="D347" s="72">
        <f>D348</f>
        <v>20000</v>
      </c>
      <c r="E347" s="72">
        <f t="shared" si="32"/>
        <v>90000</v>
      </c>
      <c r="F347" s="67">
        <f t="shared" si="32"/>
        <v>90000</v>
      </c>
    </row>
    <row r="348" spans="1:6" ht="32.25" customHeight="1">
      <c r="A348" s="35" t="s">
        <v>63</v>
      </c>
      <c r="B348" s="25" t="s">
        <v>205</v>
      </c>
      <c r="C348" s="25" t="s">
        <v>148</v>
      </c>
      <c r="D348" s="72">
        <f>'[1]Прил 6'!G170</f>
        <v>20000</v>
      </c>
      <c r="E348" s="72">
        <f>'[1]Прил 6'!H170</f>
        <v>90000</v>
      </c>
      <c r="F348" s="67">
        <f>'[1]Прил 6'!I170</f>
        <v>90000</v>
      </c>
    </row>
    <row r="349" spans="1:9" ht="44.25" customHeight="1">
      <c r="A349" s="53" t="s">
        <v>11</v>
      </c>
      <c r="B349" s="24" t="s">
        <v>12</v>
      </c>
      <c r="C349" s="24"/>
      <c r="D349" s="361">
        <f>D350</f>
        <v>1824898</v>
      </c>
      <c r="E349" s="361">
        <f aca="true" t="shared" si="33" ref="E349:F351">E350</f>
        <v>1486583</v>
      </c>
      <c r="F349" s="362">
        <f t="shared" si="33"/>
        <v>1486583</v>
      </c>
      <c r="G349" s="64">
        <f>D349+D353+D360+D369+D380+D393+D413</f>
        <v>93315396.25</v>
      </c>
      <c r="H349" s="64">
        <f>E349+E353+E360+E369+E380+E393+E413</f>
        <v>74963978.78999999</v>
      </c>
      <c r="I349" s="64">
        <f>F349+F353+F360+F369+F380+F393+F413</f>
        <v>98128736.72999999</v>
      </c>
    </row>
    <row r="350" spans="1:9" ht="29.25" customHeight="1">
      <c r="A350" s="35" t="s">
        <v>13</v>
      </c>
      <c r="B350" s="25" t="s">
        <v>14</v>
      </c>
      <c r="C350" s="25"/>
      <c r="D350" s="328">
        <f>D351</f>
        <v>1824898</v>
      </c>
      <c r="E350" s="328">
        <f t="shared" si="33"/>
        <v>1486583</v>
      </c>
      <c r="F350" s="329">
        <f t="shared" si="33"/>
        <v>1486583</v>
      </c>
      <c r="G350" s="64">
        <f>D349+D353+D385+D391+210000+D396+D398+D400+D402+D404+D405+D408+D413</f>
        <v>84126073.12</v>
      </c>
      <c r="H350" s="64">
        <f>E349+E353+E385+E391+210000+E396+E398+E400+E402+E404+E405+E408+E413</f>
        <v>69063696.53999999</v>
      </c>
      <c r="I350" s="64">
        <f>F349+F353+F385+F391+210000+F396+F398+F400+F402+F404+F405+F408+F413</f>
        <v>68735757.53999999</v>
      </c>
    </row>
    <row r="351" spans="1:6" ht="40.5" customHeight="1">
      <c r="A351" s="57" t="s">
        <v>15</v>
      </c>
      <c r="B351" s="25" t="s">
        <v>16</v>
      </c>
      <c r="C351" s="25"/>
      <c r="D351" s="328">
        <f>D352</f>
        <v>1824898</v>
      </c>
      <c r="E351" s="328">
        <f t="shared" si="33"/>
        <v>1486583</v>
      </c>
      <c r="F351" s="329">
        <f t="shared" si="33"/>
        <v>1486583</v>
      </c>
    </row>
    <row r="352" spans="1:6" ht="79.5" customHeight="1">
      <c r="A352" s="35" t="s">
        <v>17</v>
      </c>
      <c r="B352" s="25" t="s">
        <v>16</v>
      </c>
      <c r="C352" s="26">
        <v>100</v>
      </c>
      <c r="D352" s="328">
        <f>'[1]Прил 6'!G14</f>
        <v>1824898</v>
      </c>
      <c r="E352" s="328">
        <f>'[1]Прил 6'!H14</f>
        <v>1486583</v>
      </c>
      <c r="F352" s="329">
        <f>'[1]Прил 6'!I14</f>
        <v>1486583</v>
      </c>
    </row>
    <row r="353" spans="1:7" ht="45" customHeight="1">
      <c r="A353" s="53" t="s">
        <v>58</v>
      </c>
      <c r="B353" s="24" t="s">
        <v>59</v>
      </c>
      <c r="C353" s="49"/>
      <c r="D353" s="361">
        <f>D354</f>
        <v>24036349.32</v>
      </c>
      <c r="E353" s="361">
        <f>E354</f>
        <v>23701368</v>
      </c>
      <c r="F353" s="362">
        <f>F354</f>
        <v>23701368</v>
      </c>
      <c r="G353" s="64"/>
    </row>
    <row r="354" spans="1:6" ht="37.5">
      <c r="A354" s="35" t="s">
        <v>60</v>
      </c>
      <c r="B354" s="25" t="s">
        <v>61</v>
      </c>
      <c r="C354" s="26"/>
      <c r="D354" s="328">
        <f>D355+D358</f>
        <v>24036349.32</v>
      </c>
      <c r="E354" s="328">
        <f>E355+E358</f>
        <v>23701368</v>
      </c>
      <c r="F354" s="329">
        <f>F355+F358</f>
        <v>23701368</v>
      </c>
    </row>
    <row r="355" spans="1:6" ht="45" customHeight="1">
      <c r="A355" s="35" t="s">
        <v>15</v>
      </c>
      <c r="B355" s="25" t="s">
        <v>62</v>
      </c>
      <c r="C355" s="26"/>
      <c r="D355" s="328">
        <f>D356+D357</f>
        <v>23640770.47</v>
      </c>
      <c r="E355" s="328">
        <f>E356+E357</f>
        <v>23701368</v>
      </c>
      <c r="F355" s="329">
        <f>F356+F357</f>
        <v>23701368</v>
      </c>
    </row>
    <row r="356" spans="1:6" ht="91.5" customHeight="1">
      <c r="A356" s="35" t="s">
        <v>17</v>
      </c>
      <c r="B356" s="25" t="s">
        <v>62</v>
      </c>
      <c r="C356" s="26">
        <v>100</v>
      </c>
      <c r="D356" s="328">
        <f>'[1]Прил 6'!G31</f>
        <v>23474078.47</v>
      </c>
      <c r="E356" s="328">
        <f>'[1]Прил 6'!H31</f>
        <v>23534676</v>
      </c>
      <c r="F356" s="329">
        <f>'[1]Прил 6'!I31</f>
        <v>23534676</v>
      </c>
    </row>
    <row r="357" spans="1:6" ht="42.75" customHeight="1">
      <c r="A357" s="35" t="s">
        <v>48</v>
      </c>
      <c r="B357" s="25" t="s">
        <v>62</v>
      </c>
      <c r="C357" s="26">
        <v>200</v>
      </c>
      <c r="D357" s="328">
        <f>'[1]Прил 6'!G32</f>
        <v>166692</v>
      </c>
      <c r="E357" s="328">
        <f>'[1]Прил 6'!H32</f>
        <v>166692</v>
      </c>
      <c r="F357" s="329">
        <f>'[1]Прил 6'!I32</f>
        <v>166692</v>
      </c>
    </row>
    <row r="358" spans="1:6" ht="42.75" customHeight="1">
      <c r="A358" s="58" t="s">
        <v>64</v>
      </c>
      <c r="B358" s="25" t="s">
        <v>65</v>
      </c>
      <c r="C358" s="26"/>
      <c r="D358" s="328">
        <f>D359</f>
        <v>395578.85</v>
      </c>
      <c r="E358" s="328">
        <f>E359</f>
        <v>0</v>
      </c>
      <c r="F358" s="329">
        <f>F359</f>
        <v>0</v>
      </c>
    </row>
    <row r="359" spans="1:6" ht="84.75" customHeight="1">
      <c r="A359" s="35" t="s">
        <v>17</v>
      </c>
      <c r="B359" s="25" t="s">
        <v>65</v>
      </c>
      <c r="C359" s="26">
        <v>100</v>
      </c>
      <c r="D359" s="328">
        <f>'[1]Прил 6'!G34</f>
        <v>395578.85</v>
      </c>
      <c r="E359" s="328">
        <f>'[1]Прил 6'!H34</f>
        <v>0</v>
      </c>
      <c r="F359" s="329">
        <f>'[1]Прил 6'!I34</f>
        <v>0</v>
      </c>
    </row>
    <row r="360" spans="1:7" ht="47.25" customHeight="1">
      <c r="A360" s="53" t="s">
        <v>20</v>
      </c>
      <c r="B360" s="24" t="s">
        <v>21</v>
      </c>
      <c r="C360" s="24"/>
      <c r="D360" s="361">
        <f>D361+D364</f>
        <v>1178462.8199999998</v>
      </c>
      <c r="E360" s="361">
        <f>E361+E364</f>
        <v>695788.8</v>
      </c>
      <c r="F360" s="362">
        <f>F361+F364</f>
        <v>695788.8</v>
      </c>
      <c r="G360" s="64">
        <f>D363</f>
        <v>729532.73</v>
      </c>
    </row>
    <row r="361" spans="1:6" ht="47.25" customHeight="1">
      <c r="A361" s="35" t="s">
        <v>22</v>
      </c>
      <c r="B361" s="25" t="s">
        <v>23</v>
      </c>
      <c r="C361" s="25"/>
      <c r="D361" s="328">
        <f aca="true" t="shared" si="34" ref="D361:F362">D362</f>
        <v>729532.73</v>
      </c>
      <c r="E361" s="328">
        <f t="shared" si="34"/>
        <v>695788.8</v>
      </c>
      <c r="F361" s="329">
        <f t="shared" si="34"/>
        <v>695788.8</v>
      </c>
    </row>
    <row r="362" spans="1:6" ht="48" customHeight="1">
      <c r="A362" s="35" t="s">
        <v>15</v>
      </c>
      <c r="B362" s="25" t="s">
        <v>24</v>
      </c>
      <c r="C362" s="25"/>
      <c r="D362" s="328">
        <f t="shared" si="34"/>
        <v>729532.73</v>
      </c>
      <c r="E362" s="328">
        <f t="shared" si="34"/>
        <v>695788.8</v>
      </c>
      <c r="F362" s="329">
        <f t="shared" si="34"/>
        <v>695788.8</v>
      </c>
    </row>
    <row r="363" spans="1:6" ht="89.25" customHeight="1">
      <c r="A363" s="35" t="s">
        <v>17</v>
      </c>
      <c r="B363" s="25" t="s">
        <v>24</v>
      </c>
      <c r="C363" s="25" t="s">
        <v>25</v>
      </c>
      <c r="D363" s="328">
        <f>'[1]Прил 6'!G240</f>
        <v>729532.73</v>
      </c>
      <c r="E363" s="328">
        <f>'[1]Прил 6'!H240</f>
        <v>695788.8</v>
      </c>
      <c r="F363" s="329">
        <f>'[1]Прил 6'!I240</f>
        <v>695788.8</v>
      </c>
    </row>
    <row r="364" spans="1:6" ht="44.25" customHeight="1">
      <c r="A364" s="35" t="s">
        <v>26</v>
      </c>
      <c r="B364" s="25" t="s">
        <v>27</v>
      </c>
      <c r="C364" s="25"/>
      <c r="D364" s="328">
        <f>D365+D367</f>
        <v>448930.08999999997</v>
      </c>
      <c r="E364" s="328">
        <f>E365</f>
        <v>0</v>
      </c>
      <c r="F364" s="329">
        <f>F365</f>
        <v>0</v>
      </c>
    </row>
    <row r="365" spans="1:6" ht="45" customHeight="1">
      <c r="A365" s="35" t="s">
        <v>28</v>
      </c>
      <c r="B365" s="25" t="s">
        <v>29</v>
      </c>
      <c r="C365" s="25"/>
      <c r="D365" s="328">
        <f>D366</f>
        <v>439003.16</v>
      </c>
      <c r="E365" s="328">
        <f>E366</f>
        <v>0</v>
      </c>
      <c r="F365" s="329">
        <f>F366</f>
        <v>0</v>
      </c>
    </row>
    <row r="366" spans="1:6" ht="82.5" customHeight="1">
      <c r="A366" s="35" t="s">
        <v>17</v>
      </c>
      <c r="B366" s="25" t="s">
        <v>29</v>
      </c>
      <c r="C366" s="25" t="s">
        <v>25</v>
      </c>
      <c r="D366" s="328">
        <f>'[1]Прил 6'!G243</f>
        <v>439003.16</v>
      </c>
      <c r="E366" s="328">
        <f>'[1]Прил 6'!H243</f>
        <v>0</v>
      </c>
      <c r="F366" s="329">
        <f>'[1]Прил 6'!I243</f>
        <v>0</v>
      </c>
    </row>
    <row r="367" spans="1:6" ht="40.5" customHeight="1">
      <c r="A367" s="35" t="s">
        <v>15</v>
      </c>
      <c r="B367" s="25" t="s">
        <v>1064</v>
      </c>
      <c r="C367" s="25"/>
      <c r="D367" s="328">
        <f>D368</f>
        <v>9926.93</v>
      </c>
      <c r="E367" s="328"/>
      <c r="F367" s="329"/>
    </row>
    <row r="368" spans="1:6" ht="82.5" customHeight="1">
      <c r="A368" s="35" t="s">
        <v>17</v>
      </c>
      <c r="B368" s="25" t="s">
        <v>1064</v>
      </c>
      <c r="C368" s="25" t="s">
        <v>25</v>
      </c>
      <c r="D368" s="328">
        <f>'[1]Прил 6'!G245</f>
        <v>9926.93</v>
      </c>
      <c r="E368" s="328"/>
      <c r="F368" s="329"/>
    </row>
    <row r="369" spans="1:7" ht="44.25" customHeight="1">
      <c r="A369" s="53" t="s">
        <v>30</v>
      </c>
      <c r="B369" s="24" t="s">
        <v>31</v>
      </c>
      <c r="C369" s="24"/>
      <c r="D369" s="361">
        <f>D370+D376+D373</f>
        <v>2964065.15</v>
      </c>
      <c r="E369" s="361">
        <f>E370+E376</f>
        <v>2143675.3</v>
      </c>
      <c r="F369" s="362">
        <f>F370+F376</f>
        <v>2143675.3</v>
      </c>
      <c r="G369" s="64">
        <f>D372+D378</f>
        <v>2491309.86</v>
      </c>
    </row>
    <row r="370" spans="1:6" ht="37.5">
      <c r="A370" s="35" t="s">
        <v>32</v>
      </c>
      <c r="B370" s="25" t="s">
        <v>33</v>
      </c>
      <c r="C370" s="25"/>
      <c r="D370" s="328">
        <f aca="true" t="shared" si="35" ref="D370:F371">D371</f>
        <v>1713337.93</v>
      </c>
      <c r="E370" s="328">
        <f t="shared" si="35"/>
        <v>1453032</v>
      </c>
      <c r="F370" s="329">
        <f t="shared" si="35"/>
        <v>1453032</v>
      </c>
    </row>
    <row r="371" spans="1:6" ht="47.25" customHeight="1">
      <c r="A371" s="35" t="s">
        <v>15</v>
      </c>
      <c r="B371" s="25" t="s">
        <v>34</v>
      </c>
      <c r="C371" s="25"/>
      <c r="D371" s="328">
        <f t="shared" si="35"/>
        <v>1713337.93</v>
      </c>
      <c r="E371" s="328">
        <f t="shared" si="35"/>
        <v>1453032</v>
      </c>
      <c r="F371" s="329">
        <f t="shared" si="35"/>
        <v>1453032</v>
      </c>
    </row>
    <row r="372" spans="1:6" ht="85.5" customHeight="1">
      <c r="A372" s="35" t="s">
        <v>17</v>
      </c>
      <c r="B372" s="25" t="s">
        <v>34</v>
      </c>
      <c r="C372" s="25" t="s">
        <v>25</v>
      </c>
      <c r="D372" s="328">
        <f>'[1]Прил 6'!G249</f>
        <v>1713337.93</v>
      </c>
      <c r="E372" s="328">
        <f>'[1]Прил 6'!H249</f>
        <v>1453032</v>
      </c>
      <c r="F372" s="329">
        <f>'[1]Прил 6'!I249</f>
        <v>1453032</v>
      </c>
    </row>
    <row r="373" spans="1:6" ht="40.5" customHeight="1">
      <c r="A373" s="35" t="s">
        <v>1065</v>
      </c>
      <c r="B373" s="25" t="s">
        <v>1066</v>
      </c>
      <c r="C373" s="25"/>
      <c r="D373" s="328">
        <f>D374</f>
        <v>436755.29</v>
      </c>
      <c r="E373" s="328"/>
      <c r="F373" s="329"/>
    </row>
    <row r="374" spans="1:6" ht="45.75" customHeight="1">
      <c r="A374" s="35" t="s">
        <v>15</v>
      </c>
      <c r="B374" s="25" t="s">
        <v>1067</v>
      </c>
      <c r="C374" s="25"/>
      <c r="D374" s="328">
        <f>D375</f>
        <v>436755.29</v>
      </c>
      <c r="E374" s="328"/>
      <c r="F374" s="329"/>
    </row>
    <row r="375" spans="1:6" ht="85.5" customHeight="1">
      <c r="A375" s="35" t="s">
        <v>17</v>
      </c>
      <c r="B375" s="25" t="s">
        <v>1067</v>
      </c>
      <c r="C375" s="25" t="s">
        <v>25</v>
      </c>
      <c r="D375" s="328">
        <f>'[1]Прил 6'!G252</f>
        <v>436755.29</v>
      </c>
      <c r="E375" s="328"/>
      <c r="F375" s="329"/>
    </row>
    <row r="376" spans="1:6" ht="37.5">
      <c r="A376" s="35" t="s">
        <v>35</v>
      </c>
      <c r="B376" s="25" t="s">
        <v>36</v>
      </c>
      <c r="C376" s="25"/>
      <c r="D376" s="328">
        <f aca="true" t="shared" si="36" ref="D376:F377">D377</f>
        <v>813971.93</v>
      </c>
      <c r="E376" s="328">
        <f t="shared" si="36"/>
        <v>690643.3</v>
      </c>
      <c r="F376" s="329">
        <f t="shared" si="36"/>
        <v>690643.3</v>
      </c>
    </row>
    <row r="377" spans="1:6" ht="37.5">
      <c r="A377" s="35" t="s">
        <v>15</v>
      </c>
      <c r="B377" s="25" t="s">
        <v>37</v>
      </c>
      <c r="C377" s="25"/>
      <c r="D377" s="328">
        <f>D378+D379</f>
        <v>813971.93</v>
      </c>
      <c r="E377" s="328">
        <f t="shared" si="36"/>
        <v>690643.3</v>
      </c>
      <c r="F377" s="329">
        <f t="shared" si="36"/>
        <v>690643.3</v>
      </c>
    </row>
    <row r="378" spans="1:6" ht="84.75" customHeight="1">
      <c r="A378" s="35" t="s">
        <v>17</v>
      </c>
      <c r="B378" s="25" t="s">
        <v>37</v>
      </c>
      <c r="C378" s="25" t="s">
        <v>25</v>
      </c>
      <c r="D378" s="328">
        <f>'[1]Прил 6'!G255</f>
        <v>777971.93</v>
      </c>
      <c r="E378" s="328">
        <f>'[1]Прил 6'!H255</f>
        <v>690643.3</v>
      </c>
      <c r="F378" s="329">
        <f>'[1]Прил 6'!I255</f>
        <v>690643.3</v>
      </c>
    </row>
    <row r="379" spans="1:6" ht="46.5" customHeight="1">
      <c r="A379" s="35" t="s">
        <v>48</v>
      </c>
      <c r="B379" s="25" t="s">
        <v>37</v>
      </c>
      <c r="C379" s="25" t="s">
        <v>81</v>
      </c>
      <c r="D379" s="328">
        <f>'[1]Прил 6'!G256</f>
        <v>36000</v>
      </c>
      <c r="E379" s="328">
        <v>0</v>
      </c>
      <c r="F379" s="329">
        <v>0</v>
      </c>
    </row>
    <row r="380" spans="1:7" ht="37.5" customHeight="1">
      <c r="A380" s="53" t="s">
        <v>403</v>
      </c>
      <c r="B380" s="24" t="s">
        <v>135</v>
      </c>
      <c r="C380" s="24"/>
      <c r="D380" s="361">
        <f>D381</f>
        <v>7195889.16</v>
      </c>
      <c r="E380" s="361">
        <f>E381</f>
        <v>4565661.15</v>
      </c>
      <c r="F380" s="362">
        <f>F381</f>
        <v>28058358.09</v>
      </c>
      <c r="G380" s="64">
        <f>D391+D392</f>
        <v>4366147.16</v>
      </c>
    </row>
    <row r="381" spans="1:6" ht="37.5">
      <c r="A381" s="35" t="s">
        <v>136</v>
      </c>
      <c r="B381" s="25" t="s">
        <v>137</v>
      </c>
      <c r="C381" s="25"/>
      <c r="D381" s="328">
        <f>D382+D384+D388+D390+D386</f>
        <v>7195889.16</v>
      </c>
      <c r="E381" s="328">
        <f>E384+E390</f>
        <v>4565661.15</v>
      </c>
      <c r="F381" s="329">
        <f>F384+F390</f>
        <v>28058358.09</v>
      </c>
    </row>
    <row r="382" spans="1:6" ht="56.25">
      <c r="A382" s="35" t="s">
        <v>1071</v>
      </c>
      <c r="B382" s="25" t="s">
        <v>1072</v>
      </c>
      <c r="C382" s="25"/>
      <c r="D382" s="328">
        <f>D383</f>
        <v>2430</v>
      </c>
      <c r="E382" s="328">
        <f>E383</f>
        <v>0</v>
      </c>
      <c r="F382" s="329">
        <f>F383</f>
        <v>0</v>
      </c>
    </row>
    <row r="383" spans="1:6" ht="37.5">
      <c r="A383" s="35" t="s">
        <v>48</v>
      </c>
      <c r="B383" s="25" t="s">
        <v>1072</v>
      </c>
      <c r="C383" s="25" t="s">
        <v>81</v>
      </c>
      <c r="D383" s="328">
        <f>'[1]Прил 6'!G47</f>
        <v>2430</v>
      </c>
      <c r="E383" s="328">
        <f>'[1]Прил 6'!H47</f>
        <v>0</v>
      </c>
      <c r="F383" s="329">
        <f>'[1]Прил 6'!I47</f>
        <v>0</v>
      </c>
    </row>
    <row r="384" spans="1:6" ht="119.25" customHeight="1">
      <c r="A384" s="35" t="s">
        <v>448</v>
      </c>
      <c r="B384" s="327" t="s">
        <v>449</v>
      </c>
      <c r="C384" s="66"/>
      <c r="D384" s="328">
        <f>D385</f>
        <v>640000</v>
      </c>
      <c r="E384" s="328">
        <f>E385</f>
        <v>0</v>
      </c>
      <c r="F384" s="329">
        <f>F385</f>
        <v>0</v>
      </c>
    </row>
    <row r="385" spans="1:6" ht="18.75">
      <c r="A385" s="36" t="s">
        <v>383</v>
      </c>
      <c r="B385" s="327" t="s">
        <v>449</v>
      </c>
      <c r="C385" s="66" t="s">
        <v>384</v>
      </c>
      <c r="D385" s="328">
        <f>'[1]Прил 6'!G79</f>
        <v>640000</v>
      </c>
      <c r="E385" s="328">
        <f>'[1]Прил 6'!H79</f>
        <v>0</v>
      </c>
      <c r="F385" s="329">
        <f>'[1]Прил 6'!I79</f>
        <v>0</v>
      </c>
    </row>
    <row r="386" spans="1:6" ht="131.25">
      <c r="A386" s="35" t="s">
        <v>1141</v>
      </c>
      <c r="B386" s="25" t="s">
        <v>1142</v>
      </c>
      <c r="C386" s="25"/>
      <c r="D386" s="328">
        <f>D387</f>
        <v>2000000</v>
      </c>
      <c r="E386" s="328"/>
      <c r="F386" s="329"/>
    </row>
    <row r="387" spans="1:6" ht="18.75">
      <c r="A387" s="35" t="s">
        <v>383</v>
      </c>
      <c r="B387" s="25" t="s">
        <v>1142</v>
      </c>
      <c r="C387" s="25" t="s">
        <v>384</v>
      </c>
      <c r="D387" s="328">
        <f>'[1]Прил 6'!G564</f>
        <v>2000000</v>
      </c>
      <c r="E387" s="328"/>
      <c r="F387" s="329"/>
    </row>
    <row r="388" spans="1:6" ht="37.5">
      <c r="A388" s="36" t="s">
        <v>1068</v>
      </c>
      <c r="B388" s="327" t="s">
        <v>1069</v>
      </c>
      <c r="C388" s="66"/>
      <c r="D388" s="328">
        <f>D389</f>
        <v>187312</v>
      </c>
      <c r="E388" s="328">
        <f>E389</f>
        <v>0</v>
      </c>
      <c r="F388" s="329">
        <f>F389</f>
        <v>0</v>
      </c>
    </row>
    <row r="389" spans="1:6" ht="75">
      <c r="A389" s="35" t="s">
        <v>17</v>
      </c>
      <c r="B389" s="327" t="s">
        <v>1069</v>
      </c>
      <c r="C389" s="66" t="s">
        <v>25</v>
      </c>
      <c r="D389" s="328">
        <f>'[1]Прил 6'!G38</f>
        <v>187312</v>
      </c>
      <c r="E389" s="328">
        <f>'[1]Прил 6'!H38</f>
        <v>0</v>
      </c>
      <c r="F389" s="329">
        <f>'[1]Прил 6'!I38</f>
        <v>0</v>
      </c>
    </row>
    <row r="390" spans="1:6" ht="37.5">
      <c r="A390" s="35" t="s">
        <v>124</v>
      </c>
      <c r="B390" s="25" t="s">
        <v>138</v>
      </c>
      <c r="C390" s="25"/>
      <c r="D390" s="328">
        <f>D391+D392</f>
        <v>4366147.16</v>
      </c>
      <c r="E390" s="328">
        <f>E391+E392</f>
        <v>4565661.15</v>
      </c>
      <c r="F390" s="329">
        <f>F391+F392</f>
        <v>28058358.09</v>
      </c>
    </row>
    <row r="391" spans="1:6" ht="37.5">
      <c r="A391" s="35" t="s">
        <v>48</v>
      </c>
      <c r="B391" s="25" t="s">
        <v>138</v>
      </c>
      <c r="C391" s="25" t="s">
        <v>81</v>
      </c>
      <c r="D391" s="328">
        <f>'[1]Прил 6'!G76</f>
        <v>1299094</v>
      </c>
      <c r="E391" s="328">
        <f>'[1]Прил 6'!H76</f>
        <v>1294843</v>
      </c>
      <c r="F391" s="329">
        <f>'[1]Прил 6'!I76</f>
        <v>1294843</v>
      </c>
    </row>
    <row r="392" spans="1:6" ht="18.75">
      <c r="A392" s="35" t="s">
        <v>63</v>
      </c>
      <c r="B392" s="25" t="s">
        <v>138</v>
      </c>
      <c r="C392" s="26">
        <v>800</v>
      </c>
      <c r="D392" s="328">
        <f>'[1]Прил 6'!G77+'[1]Прил 6'!G343</f>
        <v>3067053.16</v>
      </c>
      <c r="E392" s="328">
        <f>'[1]Прил 6'!H77+'[1]Прил 6'!H343</f>
        <v>3270818.15</v>
      </c>
      <c r="F392" s="329">
        <f>'[1]Прил 6'!I77+'[1]Прил 6'!I343</f>
        <v>26763515.09</v>
      </c>
    </row>
    <row r="393" spans="1:7" ht="37.5">
      <c r="A393" s="53" t="s">
        <v>66</v>
      </c>
      <c r="B393" s="24" t="s">
        <v>67</v>
      </c>
      <c r="C393" s="49"/>
      <c r="D393" s="361">
        <f>D394+D406</f>
        <v>8067128.640000001</v>
      </c>
      <c r="E393" s="361">
        <f>E394+E406</f>
        <v>3986335</v>
      </c>
      <c r="F393" s="362">
        <f>F394+F406</f>
        <v>3658396</v>
      </c>
      <c r="G393" s="64">
        <f>D402+D408</f>
        <v>4764425.640000001</v>
      </c>
    </row>
    <row r="394" spans="1:6" ht="45.75" customHeight="1">
      <c r="A394" s="35" t="s">
        <v>68</v>
      </c>
      <c r="B394" s="25" t="s">
        <v>69</v>
      </c>
      <c r="C394" s="26"/>
      <c r="D394" s="328">
        <f>D395+D397+D399+D401+D403</f>
        <v>5152703</v>
      </c>
      <c r="E394" s="328">
        <f>E395+E397+E399+E401+E403</f>
        <v>3986335</v>
      </c>
      <c r="F394" s="329">
        <f>F395+F397+F399+F401+F403</f>
        <v>3658396</v>
      </c>
    </row>
    <row r="395" spans="1:6" ht="41.25" customHeight="1">
      <c r="A395" s="35" t="s">
        <v>473</v>
      </c>
      <c r="B395" s="25" t="s">
        <v>414</v>
      </c>
      <c r="C395" s="25"/>
      <c r="D395" s="328">
        <f>D396</f>
        <v>337824</v>
      </c>
      <c r="E395" s="328">
        <f>E396</f>
        <v>168709</v>
      </c>
      <c r="F395" s="329">
        <f>F396</f>
        <v>168709</v>
      </c>
    </row>
    <row r="396" spans="1:6" ht="45.75" customHeight="1">
      <c r="A396" s="35" t="s">
        <v>48</v>
      </c>
      <c r="B396" s="25" t="s">
        <v>414</v>
      </c>
      <c r="C396" s="25" t="s">
        <v>81</v>
      </c>
      <c r="D396" s="328">
        <f>'[1]Прил 6'!G221</f>
        <v>337824</v>
      </c>
      <c r="E396" s="328">
        <f>'[1]Прил 6'!H221</f>
        <v>168709</v>
      </c>
      <c r="F396" s="329">
        <f>'[1]Прил 6'!I221</f>
        <v>168709</v>
      </c>
    </row>
    <row r="397" spans="1:6" ht="64.5" customHeight="1">
      <c r="A397" s="35" t="s">
        <v>415</v>
      </c>
      <c r="B397" s="25" t="s">
        <v>416</v>
      </c>
      <c r="C397" s="25"/>
      <c r="D397" s="328">
        <f>D398</f>
        <v>29600</v>
      </c>
      <c r="E397" s="328">
        <f>E398</f>
        <v>29600</v>
      </c>
      <c r="F397" s="329">
        <f>F398</f>
        <v>29600</v>
      </c>
    </row>
    <row r="398" spans="1:6" ht="83.25" customHeight="1">
      <c r="A398" s="35" t="s">
        <v>17</v>
      </c>
      <c r="B398" s="25" t="s">
        <v>416</v>
      </c>
      <c r="C398" s="25" t="s">
        <v>25</v>
      </c>
      <c r="D398" s="328">
        <f>'[1]Прил 6'!G83</f>
        <v>29600</v>
      </c>
      <c r="E398" s="328">
        <f>'[1]Прил 6'!H83</f>
        <v>29600</v>
      </c>
      <c r="F398" s="329">
        <f>'[1]Прил 6'!I83</f>
        <v>29600</v>
      </c>
    </row>
    <row r="399" spans="1:6" ht="69.75" customHeight="1">
      <c r="A399" s="35" t="s">
        <v>70</v>
      </c>
      <c r="B399" s="25" t="s">
        <v>71</v>
      </c>
      <c r="C399" s="26"/>
      <c r="D399" s="328">
        <f>D400</f>
        <v>296000</v>
      </c>
      <c r="E399" s="328">
        <f>E400</f>
        <v>296000</v>
      </c>
      <c r="F399" s="329">
        <f>F400</f>
        <v>296000</v>
      </c>
    </row>
    <row r="400" spans="1:6" ht="89.25" customHeight="1">
      <c r="A400" s="35" t="s">
        <v>17</v>
      </c>
      <c r="B400" s="25" t="s">
        <v>71</v>
      </c>
      <c r="C400" s="26">
        <v>100</v>
      </c>
      <c r="D400" s="328">
        <f>'[1]Прил 6'!G42</f>
        <v>296000</v>
      </c>
      <c r="E400" s="328">
        <f>'[1]Прил 6'!H42</f>
        <v>296000</v>
      </c>
      <c r="F400" s="329">
        <f>'[1]Прил 6'!I42</f>
        <v>296000</v>
      </c>
    </row>
    <row r="401" spans="1:6" ht="42.75" customHeight="1">
      <c r="A401" s="35" t="s">
        <v>139</v>
      </c>
      <c r="B401" s="25" t="s">
        <v>140</v>
      </c>
      <c r="C401" s="25"/>
      <c r="D401" s="328">
        <f>D402</f>
        <v>1850000</v>
      </c>
      <c r="E401" s="328">
        <f>E402</f>
        <v>1200000</v>
      </c>
      <c r="F401" s="329">
        <f>F402</f>
        <v>1200000</v>
      </c>
    </row>
    <row r="402" spans="1:6" ht="40.5" customHeight="1">
      <c r="A402" s="35" t="s">
        <v>48</v>
      </c>
      <c r="B402" s="25" t="s">
        <v>140</v>
      </c>
      <c r="C402" s="25" t="s">
        <v>81</v>
      </c>
      <c r="D402" s="328">
        <f>'[1]Прил 6'!G85</f>
        <v>1850000</v>
      </c>
      <c r="E402" s="328">
        <f>'[1]Прил 6'!H85</f>
        <v>1200000</v>
      </c>
      <c r="F402" s="329">
        <f>'[1]Прил 6'!I85</f>
        <v>1200000</v>
      </c>
    </row>
    <row r="403" spans="1:6" ht="59.25" customHeight="1">
      <c r="A403" s="35" t="s">
        <v>1144</v>
      </c>
      <c r="B403" s="25" t="s">
        <v>141</v>
      </c>
      <c r="C403" s="25"/>
      <c r="D403" s="328">
        <f>D404+D405</f>
        <v>2639279</v>
      </c>
      <c r="E403" s="328">
        <f>E404+E405</f>
        <v>2292026</v>
      </c>
      <c r="F403" s="329">
        <f>F404+F405</f>
        <v>1964087</v>
      </c>
    </row>
    <row r="404" spans="1:6" ht="78.75" customHeight="1">
      <c r="A404" s="35" t="s">
        <v>17</v>
      </c>
      <c r="B404" s="25" t="s">
        <v>141</v>
      </c>
      <c r="C404" s="25" t="s">
        <v>25</v>
      </c>
      <c r="D404" s="328">
        <f>'[1]Прил 6'!G87</f>
        <v>2212733</v>
      </c>
      <c r="E404" s="328">
        <f>'[1]Прил 6'!H87</f>
        <v>1760026</v>
      </c>
      <c r="F404" s="329">
        <f>'[1]Прил 6'!I87</f>
        <v>1964087</v>
      </c>
    </row>
    <row r="405" spans="1:6" ht="45" customHeight="1">
      <c r="A405" s="35" t="s">
        <v>48</v>
      </c>
      <c r="B405" s="25" t="s">
        <v>141</v>
      </c>
      <c r="C405" s="25" t="s">
        <v>81</v>
      </c>
      <c r="D405" s="328">
        <f>'[1]Прил 6'!G88</f>
        <v>426546</v>
      </c>
      <c r="E405" s="328">
        <f>'[1]Прил 6'!H88</f>
        <v>532000</v>
      </c>
      <c r="F405" s="329">
        <f>'[1]Прил 6'!I88</f>
        <v>0</v>
      </c>
    </row>
    <row r="406" spans="1:6" ht="23.25" customHeight="1">
      <c r="A406" s="40" t="s">
        <v>418</v>
      </c>
      <c r="B406" s="25" t="s">
        <v>419</v>
      </c>
      <c r="C406" s="26"/>
      <c r="D406" s="328">
        <f aca="true" t="shared" si="37" ref="D406:F407">D407</f>
        <v>2914425.64</v>
      </c>
      <c r="E406" s="328">
        <f t="shared" si="37"/>
        <v>0</v>
      </c>
      <c r="F406" s="329">
        <f t="shared" si="37"/>
        <v>0</v>
      </c>
    </row>
    <row r="407" spans="1:6" ht="22.5" customHeight="1">
      <c r="A407" s="40" t="s">
        <v>420</v>
      </c>
      <c r="B407" s="25" t="s">
        <v>421</v>
      </c>
      <c r="C407" s="26"/>
      <c r="D407" s="328">
        <f t="shared" si="37"/>
        <v>2914425.64</v>
      </c>
      <c r="E407" s="328">
        <f t="shared" si="37"/>
        <v>0</v>
      </c>
      <c r="F407" s="329">
        <f t="shared" si="37"/>
        <v>0</v>
      </c>
    </row>
    <row r="408" spans="1:6" ht="40.5" customHeight="1">
      <c r="A408" s="35" t="s">
        <v>48</v>
      </c>
      <c r="B408" s="25" t="s">
        <v>421</v>
      </c>
      <c r="C408" s="26">
        <v>200</v>
      </c>
      <c r="D408" s="328">
        <f>'[1]Прил 6'!G52</f>
        <v>2914425.64</v>
      </c>
      <c r="E408" s="328">
        <f>'[1]Прил 6'!H52</f>
        <v>0</v>
      </c>
      <c r="F408" s="329">
        <f>'[1]Прил 6'!I52</f>
        <v>0</v>
      </c>
    </row>
    <row r="409" spans="1:6" ht="40.5" customHeight="1">
      <c r="A409" s="363" t="s">
        <v>1074</v>
      </c>
      <c r="B409" s="24" t="s">
        <v>1075</v>
      </c>
      <c r="C409" s="24"/>
      <c r="D409" s="361">
        <f>D410</f>
        <v>80000</v>
      </c>
      <c r="E409" s="361">
        <f aca="true" t="shared" si="38" ref="E409:F411">E410</f>
        <v>0</v>
      </c>
      <c r="F409" s="362">
        <f t="shared" si="38"/>
        <v>0</v>
      </c>
    </row>
    <row r="410" spans="1:6" ht="40.5" customHeight="1">
      <c r="A410" s="35" t="s">
        <v>1076</v>
      </c>
      <c r="B410" s="25" t="s">
        <v>1077</v>
      </c>
      <c r="C410" s="25"/>
      <c r="D410" s="328">
        <f>D411</f>
        <v>80000</v>
      </c>
      <c r="E410" s="328">
        <f t="shared" si="38"/>
        <v>0</v>
      </c>
      <c r="F410" s="329">
        <f t="shared" si="38"/>
        <v>0</v>
      </c>
    </row>
    <row r="411" spans="1:6" ht="40.5" customHeight="1">
      <c r="A411" s="35" t="s">
        <v>1078</v>
      </c>
      <c r="B411" s="25" t="s">
        <v>1079</v>
      </c>
      <c r="C411" s="25"/>
      <c r="D411" s="328">
        <f>D412</f>
        <v>80000</v>
      </c>
      <c r="E411" s="328">
        <f t="shared" si="38"/>
        <v>0</v>
      </c>
      <c r="F411" s="329">
        <f t="shared" si="38"/>
        <v>0</v>
      </c>
    </row>
    <row r="412" spans="1:6" ht="40.5" customHeight="1">
      <c r="A412" s="35" t="s">
        <v>270</v>
      </c>
      <c r="B412" s="25" t="s">
        <v>1079</v>
      </c>
      <c r="C412" s="25" t="s">
        <v>271</v>
      </c>
      <c r="D412" s="328">
        <f>'[1]Прил 6'!G92</f>
        <v>80000</v>
      </c>
      <c r="E412" s="328">
        <v>0</v>
      </c>
      <c r="F412" s="329">
        <v>0</v>
      </c>
    </row>
    <row r="413" spans="1:7" ht="42" customHeight="1">
      <c r="A413" s="53" t="s">
        <v>142</v>
      </c>
      <c r="B413" s="24" t="s">
        <v>143</v>
      </c>
      <c r="C413" s="24"/>
      <c r="D413" s="361">
        <f aca="true" t="shared" si="39" ref="D413:F414">D414</f>
        <v>48048603.160000004</v>
      </c>
      <c r="E413" s="361">
        <f t="shared" si="39"/>
        <v>38384567.54</v>
      </c>
      <c r="F413" s="362">
        <f t="shared" si="39"/>
        <v>38384567.54</v>
      </c>
      <c r="G413" s="64">
        <f>D416+D417+D418</f>
        <v>48048603.160000004</v>
      </c>
    </row>
    <row r="414" spans="1:6" ht="42" customHeight="1">
      <c r="A414" s="35" t="s">
        <v>144</v>
      </c>
      <c r="B414" s="25" t="s">
        <v>145</v>
      </c>
      <c r="C414" s="25"/>
      <c r="D414" s="328">
        <f t="shared" si="39"/>
        <v>48048603.160000004</v>
      </c>
      <c r="E414" s="328">
        <f t="shared" si="39"/>
        <v>38384567.54</v>
      </c>
      <c r="F414" s="329">
        <f t="shared" si="39"/>
        <v>38384567.54</v>
      </c>
    </row>
    <row r="415" spans="1:6" ht="47.25" customHeight="1">
      <c r="A415" s="35" t="s">
        <v>146</v>
      </c>
      <c r="B415" s="25" t="s">
        <v>147</v>
      </c>
      <c r="C415" s="25"/>
      <c r="D415" s="328">
        <f>D416+D417+D418</f>
        <v>48048603.160000004</v>
      </c>
      <c r="E415" s="328">
        <f>E416+E417+E418</f>
        <v>38384567.54</v>
      </c>
      <c r="F415" s="329">
        <f>F416+F417+F418</f>
        <v>38384567.54</v>
      </c>
    </row>
    <row r="416" spans="1:6" ht="84" customHeight="1">
      <c r="A416" s="35" t="s">
        <v>17</v>
      </c>
      <c r="B416" s="25" t="s">
        <v>147</v>
      </c>
      <c r="C416" s="25" t="s">
        <v>25</v>
      </c>
      <c r="D416" s="328">
        <f>'[1]Прил 6'!G96+'[1]Прил 6'!G233</f>
        <v>30891607</v>
      </c>
      <c r="E416" s="328">
        <f>'[1]Прил 6'!H96+'[1]Прил 6'!H233</f>
        <v>25212343</v>
      </c>
      <c r="F416" s="329">
        <f>'[1]Прил 6'!I96+'[1]Прил 6'!I233</f>
        <v>25212343</v>
      </c>
    </row>
    <row r="417" spans="1:6" ht="40.5" customHeight="1">
      <c r="A417" s="35" t="s">
        <v>48</v>
      </c>
      <c r="B417" s="25" t="s">
        <v>147</v>
      </c>
      <c r="C417" s="25" t="s">
        <v>81</v>
      </c>
      <c r="D417" s="328">
        <f>'[1]Прил 6'!G97</f>
        <v>16698285.84</v>
      </c>
      <c r="E417" s="328">
        <f>'[1]Прил 6'!H97</f>
        <v>12807601.31</v>
      </c>
      <c r="F417" s="329">
        <f>'[1]Прил 6'!I97</f>
        <v>12807601.31</v>
      </c>
    </row>
    <row r="418" spans="1:7" ht="27.75" customHeight="1" thickBot="1">
      <c r="A418" s="68" t="s">
        <v>63</v>
      </c>
      <c r="B418" s="70" t="s">
        <v>147</v>
      </c>
      <c r="C418" s="70" t="s">
        <v>148</v>
      </c>
      <c r="D418" s="364">
        <f>'[1]Прил 6'!G98</f>
        <v>458710.32</v>
      </c>
      <c r="E418" s="364">
        <f>'[1]Прил 6'!H98</f>
        <v>364623.23</v>
      </c>
      <c r="F418" s="365">
        <f>'[1]Прил 6'!I98</f>
        <v>364623.23</v>
      </c>
      <c r="G418" s="64" t="e">
        <f>G413+G393+G380+G369+G360+G353+G349+G344+G335+G320+G308+G299+G286+G251+G244+G237+G214+G190+G178+G168+G161+G81+G37+G8</f>
        <v>#REF!</v>
      </c>
    </row>
    <row r="419" ht="25.5" customHeight="1">
      <c r="D419" s="366"/>
    </row>
    <row r="422" ht="15.75">
      <c r="D422" s="366"/>
    </row>
    <row r="425" ht="15.75">
      <c r="D425" s="366"/>
    </row>
  </sheetData>
  <sheetProtection selectLockedCells="1" selectUnlockedCells="1"/>
  <mergeCells count="2">
    <mergeCell ref="A3:F3"/>
    <mergeCell ref="D1:F1"/>
  </mergeCells>
  <printOptions/>
  <pageMargins left="0.5902777777777778" right="0.11805555555555555" top="0.07847222222222222" bottom="0.19652777777777777" header="0.5118055555555555" footer="0.5118055555555555"/>
  <pageSetup horizontalDpi="300" verticalDpi="300" orientation="portrait" paperSize="9" scale="30" r:id="rId1"/>
</worksheet>
</file>

<file path=xl/worksheets/sheet8.xml><?xml version="1.0" encoding="utf-8"?>
<worksheet xmlns="http://schemas.openxmlformats.org/spreadsheetml/2006/main" xmlns:r="http://schemas.openxmlformats.org/officeDocument/2006/relationships">
  <dimension ref="B1:F21"/>
  <sheetViews>
    <sheetView view="pageBreakPreview" zoomScale="60" zoomScalePageLayoutView="0" workbookViewId="0" topLeftCell="A1">
      <selection activeCell="D2" sqref="D2:F2"/>
    </sheetView>
  </sheetViews>
  <sheetFormatPr defaultColWidth="8.7109375" defaultRowHeight="12.75"/>
  <cols>
    <col min="1" max="1" width="5.140625" style="88" customWidth="1"/>
    <col min="2" max="2" width="9.57421875" style="88" customWidth="1"/>
    <col min="3" max="3" width="58.421875" style="88" customWidth="1"/>
    <col min="4" max="4" width="26.57421875" style="88" customWidth="1"/>
    <col min="5" max="5" width="25.140625" style="88" customWidth="1"/>
    <col min="6" max="6" width="24.57421875" style="88" customWidth="1"/>
    <col min="7" max="16384" width="8.7109375" style="88" customWidth="1"/>
  </cols>
  <sheetData>
    <row r="1" spans="4:5" ht="15" customHeight="1">
      <c r="D1" s="192"/>
      <c r="E1" s="192" t="s">
        <v>850</v>
      </c>
    </row>
    <row r="2" spans="4:6" ht="85.5" customHeight="1">
      <c r="D2" s="411" t="s">
        <v>954</v>
      </c>
      <c r="E2" s="411"/>
      <c r="F2" s="411"/>
    </row>
    <row r="5" spans="2:6" ht="45.75" customHeight="1">
      <c r="B5" s="404" t="s">
        <v>866</v>
      </c>
      <c r="C5" s="404"/>
      <c r="D5" s="404"/>
      <c r="E5" s="404"/>
      <c r="F5" s="404"/>
    </row>
    <row r="6" spans="2:4" ht="17.25" customHeight="1">
      <c r="B6" s="193"/>
      <c r="C6" s="193"/>
      <c r="D6" s="193"/>
    </row>
    <row r="7" spans="2:4" ht="20.25" customHeight="1">
      <c r="B7" s="193"/>
      <c r="C7" s="412" t="s">
        <v>851</v>
      </c>
      <c r="D7" s="412"/>
    </row>
    <row r="8" ht="15.75" thickBot="1"/>
    <row r="9" spans="2:6" ht="75">
      <c r="B9" s="194" t="s">
        <v>852</v>
      </c>
      <c r="C9" s="195" t="s">
        <v>853</v>
      </c>
      <c r="D9" s="196" t="s">
        <v>854</v>
      </c>
      <c r="E9" s="197" t="s">
        <v>855</v>
      </c>
      <c r="F9" s="198" t="s">
        <v>867</v>
      </c>
    </row>
    <row r="10" spans="2:6" ht="18.75">
      <c r="B10" s="199" t="s">
        <v>856</v>
      </c>
      <c r="C10" s="200" t="s">
        <v>857</v>
      </c>
      <c r="D10" s="201">
        <v>0</v>
      </c>
      <c r="E10" s="201">
        <v>0</v>
      </c>
      <c r="F10" s="202">
        <v>0</v>
      </c>
    </row>
    <row r="11" spans="2:6" ht="38.25" customHeight="1">
      <c r="B11" s="199" t="s">
        <v>858</v>
      </c>
      <c r="C11" s="203" t="s">
        <v>859</v>
      </c>
      <c r="D11" s="201">
        <v>0</v>
      </c>
      <c r="E11" s="201">
        <v>0</v>
      </c>
      <c r="F11" s="202">
        <v>0</v>
      </c>
    </row>
    <row r="12" spans="2:6" ht="18.75">
      <c r="B12" s="199" t="s">
        <v>860</v>
      </c>
      <c r="C12" s="200" t="s">
        <v>861</v>
      </c>
      <c r="D12" s="201">
        <v>0</v>
      </c>
      <c r="E12" s="201">
        <v>0</v>
      </c>
      <c r="F12" s="202">
        <v>0</v>
      </c>
    </row>
    <row r="13" spans="2:6" ht="19.5" thickBot="1">
      <c r="B13" s="204"/>
      <c r="C13" s="205" t="s">
        <v>862</v>
      </c>
      <c r="D13" s="206">
        <f>SUM(D10:D12)</f>
        <v>0</v>
      </c>
      <c r="E13" s="206">
        <f>SUM(E10:E12)</f>
        <v>0</v>
      </c>
      <c r="F13" s="207">
        <f>SUM(F10:F12)</f>
        <v>0</v>
      </c>
    </row>
    <row r="15" spans="2:4" ht="20.25" customHeight="1">
      <c r="B15" s="193"/>
      <c r="C15" s="412" t="s">
        <v>863</v>
      </c>
      <c r="D15" s="412"/>
    </row>
    <row r="16" ht="15.75" thickBot="1"/>
    <row r="17" spans="2:6" ht="56.25">
      <c r="B17" s="194" t="s">
        <v>852</v>
      </c>
      <c r="C17" s="195" t="s">
        <v>853</v>
      </c>
      <c r="D17" s="196" t="s">
        <v>864</v>
      </c>
      <c r="E17" s="197" t="s">
        <v>865</v>
      </c>
      <c r="F17" s="198" t="s">
        <v>868</v>
      </c>
    </row>
    <row r="18" spans="2:6" ht="18.75">
      <c r="B18" s="199" t="s">
        <v>856</v>
      </c>
      <c r="C18" s="200" t="s">
        <v>857</v>
      </c>
      <c r="D18" s="201">
        <v>0</v>
      </c>
      <c r="E18" s="201">
        <v>0</v>
      </c>
      <c r="F18" s="202">
        <v>0</v>
      </c>
    </row>
    <row r="19" spans="2:6" ht="40.5" customHeight="1">
      <c r="B19" s="199" t="s">
        <v>858</v>
      </c>
      <c r="C19" s="203" t="s">
        <v>859</v>
      </c>
      <c r="D19" s="201">
        <v>0</v>
      </c>
      <c r="E19" s="201">
        <v>0</v>
      </c>
      <c r="F19" s="202">
        <v>0</v>
      </c>
    </row>
    <row r="20" spans="2:6" ht="18.75">
      <c r="B20" s="199" t="s">
        <v>860</v>
      </c>
      <c r="C20" s="200" t="s">
        <v>861</v>
      </c>
      <c r="D20" s="201">
        <v>0</v>
      </c>
      <c r="E20" s="201">
        <v>0</v>
      </c>
      <c r="F20" s="202">
        <v>0</v>
      </c>
    </row>
    <row r="21" spans="2:6" ht="19.5" thickBot="1">
      <c r="B21" s="204"/>
      <c r="C21" s="205" t="s">
        <v>862</v>
      </c>
      <c r="D21" s="206">
        <f>SUM(D18:D20)</f>
        <v>0</v>
      </c>
      <c r="E21" s="206">
        <f>SUM(E18:E20)</f>
        <v>0</v>
      </c>
      <c r="F21" s="207">
        <f>SUM(F18:F20)</f>
        <v>0</v>
      </c>
    </row>
  </sheetData>
  <sheetProtection/>
  <mergeCells count="4">
    <mergeCell ref="D2:F2"/>
    <mergeCell ref="B5:F5"/>
    <mergeCell ref="C7:D7"/>
    <mergeCell ref="C15:D15"/>
  </mergeCells>
  <printOptions/>
  <pageMargins left="0.7" right="0.7" top="0.75" bottom="0.75" header="0.3" footer="0.3"/>
  <pageSetup horizontalDpi="600" verticalDpi="600" orientation="portrait" paperSize="9" scale="59" r:id="rId1"/>
</worksheet>
</file>

<file path=xl/worksheets/sheet9.xml><?xml version="1.0" encoding="utf-8"?>
<worksheet xmlns="http://schemas.openxmlformats.org/spreadsheetml/2006/main" xmlns:r="http://schemas.openxmlformats.org/officeDocument/2006/relationships">
  <dimension ref="B1:I16"/>
  <sheetViews>
    <sheetView view="pageBreakPreview" zoomScale="60" zoomScalePageLayoutView="0" workbookViewId="0" topLeftCell="A1">
      <selection activeCell="E15" sqref="E15"/>
    </sheetView>
  </sheetViews>
  <sheetFormatPr defaultColWidth="8.7109375" defaultRowHeight="12.75"/>
  <cols>
    <col min="1" max="1" width="3.140625" style="208" customWidth="1"/>
    <col min="2" max="2" width="10.140625" style="209" customWidth="1"/>
    <col min="3" max="3" width="19.28125" style="209" customWidth="1"/>
    <col min="4" max="4" width="18.7109375" style="209" customWidth="1"/>
    <col min="5" max="6" width="32.28125" style="209" customWidth="1"/>
    <col min="7" max="7" width="19.00390625" style="209" customWidth="1"/>
    <col min="8" max="8" width="15.421875" style="209" customWidth="1"/>
    <col min="9" max="9" width="18.140625" style="208" customWidth="1"/>
    <col min="10" max="16384" width="8.7109375" style="208" customWidth="1"/>
  </cols>
  <sheetData>
    <row r="1" spans="6:9" ht="18.75">
      <c r="F1" s="413" t="s">
        <v>869</v>
      </c>
      <c r="G1" s="413"/>
      <c r="H1" s="413"/>
      <c r="I1" s="309"/>
    </row>
    <row r="2" spans="6:9" ht="98.25" customHeight="1">
      <c r="F2" s="412" t="s">
        <v>955</v>
      </c>
      <c r="G2" s="412"/>
      <c r="H2" s="412"/>
      <c r="I2" s="308"/>
    </row>
    <row r="5" spans="2:8" ht="39.75" customHeight="1">
      <c r="B5" s="404" t="s">
        <v>877</v>
      </c>
      <c r="C5" s="404"/>
      <c r="D5" s="404"/>
      <c r="E5" s="404"/>
      <c r="F5" s="404"/>
      <c r="G5" s="404"/>
      <c r="H5" s="404"/>
    </row>
    <row r="7" spans="2:8" ht="19.5" thickBot="1">
      <c r="B7" s="210" t="s">
        <v>960</v>
      </c>
      <c r="C7" s="210"/>
      <c r="D7" s="210"/>
      <c r="E7" s="210"/>
      <c r="F7" s="210"/>
      <c r="G7" s="210"/>
      <c r="H7" s="210"/>
    </row>
    <row r="8" spans="2:8" ht="56.25">
      <c r="B8" s="211" t="s">
        <v>852</v>
      </c>
      <c r="C8" s="212" t="s">
        <v>870</v>
      </c>
      <c r="D8" s="212" t="s">
        <v>871</v>
      </c>
      <c r="E8" s="212" t="s">
        <v>956</v>
      </c>
      <c r="F8" s="212" t="s">
        <v>957</v>
      </c>
      <c r="G8" s="212" t="s">
        <v>958</v>
      </c>
      <c r="H8" s="213" t="s">
        <v>959</v>
      </c>
    </row>
    <row r="9" spans="2:8" ht="15.75">
      <c r="B9" s="214">
        <v>1</v>
      </c>
      <c r="C9" s="215">
        <v>2</v>
      </c>
      <c r="D9" s="215">
        <v>3</v>
      </c>
      <c r="E9" s="215">
        <v>4</v>
      </c>
      <c r="F9" s="215">
        <v>5</v>
      </c>
      <c r="G9" s="215">
        <v>6</v>
      </c>
      <c r="H9" s="216">
        <v>7</v>
      </c>
    </row>
    <row r="10" spans="2:8" ht="15.75">
      <c r="B10" s="214" t="s">
        <v>872</v>
      </c>
      <c r="C10" s="215" t="s">
        <v>872</v>
      </c>
      <c r="D10" s="215" t="s">
        <v>872</v>
      </c>
      <c r="E10" s="215" t="s">
        <v>872</v>
      </c>
      <c r="F10" s="215" t="s">
        <v>872</v>
      </c>
      <c r="G10" s="215" t="s">
        <v>872</v>
      </c>
      <c r="H10" s="216" t="s">
        <v>872</v>
      </c>
    </row>
    <row r="11" spans="2:8" ht="16.5" thickBot="1">
      <c r="B11" s="217" t="s">
        <v>872</v>
      </c>
      <c r="C11" s="218" t="s">
        <v>872</v>
      </c>
      <c r="D11" s="218" t="s">
        <v>872</v>
      </c>
      <c r="E11" s="218" t="s">
        <v>872</v>
      </c>
      <c r="F11" s="218" t="s">
        <v>872</v>
      </c>
      <c r="G11" s="218" t="s">
        <v>872</v>
      </c>
      <c r="H11" s="219" t="s">
        <v>872</v>
      </c>
    </row>
    <row r="12" spans="2:8" ht="15.75">
      <c r="B12" s="220"/>
      <c r="C12" s="220"/>
      <c r="D12" s="220"/>
      <c r="E12" s="220"/>
      <c r="F12" s="220"/>
      <c r="G12" s="220"/>
      <c r="H12" s="220"/>
    </row>
    <row r="14" spans="2:8" ht="42" customHeight="1" thickBot="1">
      <c r="B14" s="418" t="s">
        <v>961</v>
      </c>
      <c r="C14" s="418"/>
      <c r="D14" s="418"/>
      <c r="E14" s="418"/>
      <c r="F14" s="418"/>
      <c r="G14" s="418"/>
      <c r="H14" s="418"/>
    </row>
    <row r="15" spans="2:8" ht="96" customHeight="1">
      <c r="B15" s="419" t="s">
        <v>873</v>
      </c>
      <c r="C15" s="420"/>
      <c r="D15" s="420"/>
      <c r="E15" s="221" t="s">
        <v>874</v>
      </c>
      <c r="F15" s="221" t="s">
        <v>875</v>
      </c>
      <c r="G15" s="420" t="s">
        <v>878</v>
      </c>
      <c r="H15" s="421"/>
    </row>
    <row r="16" spans="2:8" ht="42" customHeight="1" thickBot="1">
      <c r="B16" s="414" t="s">
        <v>876</v>
      </c>
      <c r="C16" s="415"/>
      <c r="D16" s="415"/>
      <c r="E16" s="222" t="s">
        <v>872</v>
      </c>
      <c r="F16" s="222" t="s">
        <v>872</v>
      </c>
      <c r="G16" s="416" t="s">
        <v>872</v>
      </c>
      <c r="H16" s="417"/>
    </row>
  </sheetData>
  <sheetProtection/>
  <mergeCells count="8">
    <mergeCell ref="F2:H2"/>
    <mergeCell ref="F1:H1"/>
    <mergeCell ref="B16:D16"/>
    <mergeCell ref="G16:H16"/>
    <mergeCell ref="B5:H5"/>
    <mergeCell ref="B14:H14"/>
    <mergeCell ref="B15:D15"/>
    <mergeCell ref="G15:H15"/>
  </mergeCells>
  <printOptions/>
  <pageMargins left="0.7" right="0.7" top="0.75" bottom="0.75" header="0.3" footer="0.3"/>
  <pageSetup horizontalDpi="600" verticalDpi="600" orientation="portrait" paperSize="9" scale="59" r:id="rId1"/>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RUSS</dc:creator>
  <cp:keywords/>
  <dc:description/>
  <cp:lastModifiedBy>RUSS</cp:lastModifiedBy>
  <cp:lastPrinted>2018-12-21T08:24:18Z</cp:lastPrinted>
  <dcterms:created xsi:type="dcterms:W3CDTF">2016-11-14T14:35:26Z</dcterms:created>
  <dcterms:modified xsi:type="dcterms:W3CDTF">2019-11-28T09:32:56Z</dcterms:modified>
  <cp:category/>
  <cp:version/>
  <cp:contentType/>
  <cp:contentStatus/>
</cp:coreProperties>
</file>