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85" activeTab="1"/>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 name="Прил 9" sheetId="9" r:id="rId9"/>
    <sheet name="Прил 10" sheetId="10" r:id="rId10"/>
    <sheet name="Прил 11" sheetId="11" r:id="rId11"/>
    <sheet name="Прил 12" sheetId="12" r:id="rId12"/>
    <sheet name="Прил 13" sheetId="13" r:id="rId13"/>
    <sheet name="Прил 14" sheetId="14" r:id="rId14"/>
    <sheet name="Прил 15" sheetId="15" r:id="rId15"/>
  </sheets>
  <definedNames>
    <definedName name="_xlnm.Print_Area">#REF!</definedName>
    <definedName name="_xlnm.Print_Area_1">#REF!</definedName>
    <definedName name="_xlnm.Print_Area_2">#REF!</definedName>
    <definedName name="_xlnm.Print_Area_3">#REF!</definedName>
    <definedName name="_xlnm.Print_Area_4">#REF!</definedName>
    <definedName name="_xlnm.Print_Area_5">'Прил 5'!$A$1:$F$446</definedName>
    <definedName name="_xlnm.Print_Area_6">'Прил 6'!$A$1:$G$440</definedName>
    <definedName name="_xlnm.Print_Area_7">'Прил 7'!$A$1:$D$351</definedName>
    <definedName name="_xlnm.Print_Area_8">#REF!</definedName>
    <definedName name="Excel_BuiltIn__FilterDatabase">'Прил 6'!$F$1:$F$616</definedName>
    <definedName name="Excel_BuiltIn__FilterDatabase1">'Прил 7'!$D$1:$D$389</definedName>
    <definedName name="Excel_BuiltIn__FilterDatabase_1">'Прил 5'!$E$1:$E$485</definedName>
    <definedName name="Excel_BuiltIn__FilterDatabase_2">'Прил 7'!$C$1:$C$358</definedName>
    <definedName name="Excel_BuiltIn_Print_Area2">'Прил 5'!$A$1:$H$527</definedName>
    <definedName name="_xlnm.Print_Area" localSheetId="0">'Прил 1'!$A$1:$E$92</definedName>
    <definedName name="_xlnm.Print_Area" localSheetId="11">'Прил 12'!$A$1:$E$54</definedName>
    <definedName name="_xlnm.Print_Area" localSheetId="1">'Прил 2'!$A$1:$E$104</definedName>
    <definedName name="_xlnm.Print_Area" localSheetId="4">'Прил 5'!$A$1:$H$529</definedName>
    <definedName name="_xlnm.Print_Area" localSheetId="5">'Прил 6'!$A$1:$I$578</definedName>
    <definedName name="_xlnm.Print_Area" localSheetId="6">'Прил 7'!$A$1:$F$382</definedName>
  </definedNames>
  <calcPr fullCalcOnLoad="1"/>
</workbook>
</file>

<file path=xl/sharedStrings.xml><?xml version="1.0" encoding="utf-8"?>
<sst xmlns="http://schemas.openxmlformats.org/spreadsheetml/2006/main" count="6748" uniqueCount="1056">
  <si>
    <t>Приложение №1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t>
  </si>
  <si>
    <t xml:space="preserve">Перечень главных администраторов доходов бюджета Курского района Курской области </t>
  </si>
  <si>
    <t>Код бюджетной классификации Российской Федерации</t>
  </si>
  <si>
    <t>Наименование главного администратора доходов бюджета муниципального района</t>
  </si>
  <si>
    <t>код главного администратора доходов</t>
  </si>
  <si>
    <t>код доходов местного бюджета</t>
  </si>
  <si>
    <t>001</t>
  </si>
  <si>
    <t>Администрация Курского района Курской области</t>
  </si>
  <si>
    <t>1 08 07150 01 0000 110</t>
  </si>
  <si>
    <t>Государственная пошлина за выдачу разрешения на установку рекламной конструкции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</si>
  <si>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</si>
  <si>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</si>
  <si>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</si>
  <si>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</si>
  <si>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</si>
  <si>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</si>
  <si>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</si>
  <si>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</si>
  <si>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</si>
  <si>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</si>
  <si>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</si>
  <si>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</si>
  <si>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</si>
  <si>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</si>
  <si>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</si>
  <si>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</si>
  <si>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</si>
  <si>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</si>
  <si>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1 11 05093 05 0000 120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</si>
  <si>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районов</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</si>
  <si>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</si>
  <si>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</si>
  <si>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</si>
  <si>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</si>
  <si>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</si>
  <si>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</si>
  <si>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</si>
  <si>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</si>
  <si>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</si>
  <si>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</si>
  <si>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</si>
  <si>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</si>
  <si>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</si>
  <si>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</si>
  <si>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</si>
  <si>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</si>
  <si>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</si>
  <si>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</si>
  <si>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</si>
  <si>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Плата за использование лесов, расположенных на землях иных категорий, находящихся в собственности муниципальных районов, в части арендной платы</t>
  </si>
  <si>
    <t>1 12 05050 05 0000 120</t>
  </si>
  <si>
    <t>Плата за пользование водными объектами, находящимися в собственности муниципальных районов</t>
  </si>
  <si>
    <t>1 13 01075 05 0000 130</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</si>
  <si>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</si>
  <si>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</si>
  <si>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</si>
  <si>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</si>
  <si>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</si>
  <si>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</si>
  <si>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</si>
  <si>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</si>
  <si>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</si>
  <si>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1 14 01050 05 0000 410</t>
  </si>
  <si>
    <t>Доходы от продажи квартир, находящихся в собственности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</si>
  <si>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</si>
  <si>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</si>
  <si>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</si>
  <si>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</si>
  <si>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</si>
  <si>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</si>
  <si>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</si>
  <si>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</si>
  <si>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</si>
  <si>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</si>
  <si>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1 14 03050 05 0000 410</t>
  </si>
  <si>
    <t>Средства от распоряжения и реализации выморочного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</si>
  <si>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</si>
  <si>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</si>
  <si>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</si>
  <si>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</si>
  <si>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</si>
  <si>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</si>
  <si>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</si>
  <si>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</si>
  <si>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1 14 06045 05 0000 430</t>
  </si>
  <si>
    <t>Доходы от продажи земельных участков, находящихся в собственности муниципальных районов, находящихся в пользовании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</si>
  <si>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</si>
  <si>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</si>
  <si>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</si>
  <si>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</si>
  <si>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</si>
  <si>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</si>
  <si>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</si>
  <si>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</si>
  <si>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</si>
  <si>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1 17 14030 05 0000 150</t>
  </si>
  <si>
    <t>Средства самообложения граждан, зачисляемые в бюджеты муниципальных районов</t>
  </si>
  <si>
    <t>2 18 05010 05 0000 150</t>
  </si>
  <si>
    <t>002</t>
  </si>
  <si>
    <t>Представительное Собрание Курского района Курской области</t>
  </si>
  <si>
    <t>003</t>
  </si>
  <si>
    <t>Отдел социального обеспечения Администрации Курского района Курской области</t>
  </si>
  <si>
    <t>004</t>
  </si>
  <si>
    <t>Отдел опеки и попечительства Администрации Курского района Курской области</t>
  </si>
  <si>
    <t>005</t>
  </si>
  <si>
    <t>Управление по бюджету и налогам Администрации Курского района Курской области</t>
  </si>
  <si>
    <t>1 17 05050 05 0000 180</t>
  </si>
  <si>
    <t>2 00 00000 00 0000 000</t>
  </si>
  <si>
    <t>Безвозмездные поступления*</t>
  </si>
  <si>
    <t>006</t>
  </si>
  <si>
    <t>Управление по делам образования и здравоохранения Администрации Курского района Курской области</t>
  </si>
  <si>
    <t>007</t>
  </si>
  <si>
    <t>Отдел культуры, по делам молодежи, физкультуры и спорта Администрации Курского района Курской области</t>
  </si>
  <si>
    <t>*Главными администраторами доходов, администраторами доходов по группе доходов "2 00 00000 00 0000 000 Безвозмездные поступления" (в части доходов, зачисляемых в бюджет муниципального района) являются уполномоченные органы местного самоуправления, а также созданные ими учреждения, являющиеся получателями указанных средств.</t>
  </si>
  <si>
    <t>Приложение №2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t>
  </si>
  <si>
    <t>Поступление доходов в бюджет Курского района Курской области на 2020 год и  на плановый период 2021 и 2022 годов</t>
  </si>
  <si>
    <t>Наименование доходов</t>
  </si>
  <si>
    <t xml:space="preserve"> Бюджет на 2020г. (руб.)</t>
  </si>
  <si>
    <t xml:space="preserve"> Бюджет на 2021г. (руб.)</t>
  </si>
  <si>
    <t xml:space="preserve"> Бюджет на 2022г. (руб.)</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</si>
  <si>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</si>
  <si>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</si>
  <si>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</si>
  <si>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</si>
  <si>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</si>
  <si>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</si>
  <si>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</si>
  <si>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</si>
  <si>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</si>
  <si>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</si>
  <si>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</si>
  <si>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</si>
  <si>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</si>
  <si>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</si>
  <si>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</si>
  <si>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</si>
  <si>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</si>
  <si>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</si>
  <si>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</si>
  <si>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</si>
  <si>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</si>
  <si>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</si>
  <si>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</si>
  <si>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</si>
  <si>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</si>
  <si>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</si>
  <si>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</si>
  <si>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</si>
  <si>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</si>
  <si>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</si>
  <si>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</si>
  <si>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</si>
  <si>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</si>
  <si>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</si>
  <si>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</si>
  <si>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</si>
  <si>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</si>
  <si>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</si>
  <si>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</si>
  <si>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</si>
  <si>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</si>
  <si>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</si>
  <si>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</si>
  <si>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</si>
  <si>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</si>
  <si>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1 11 00000 00 0000 000</t>
  </si>
  <si>
    <t>ДОХОДЫ ОТ ИСПОЛЬЗОВАНИЯ ИМУЩЕСТВА, НАХОДЯЩЕГОСЯ В ГОСУДАРСТВЕННОЙ И МУНИЦИПАЛЬНОЙ СОБСТВЕННОСТИ</t>
  </si>
  <si>
    <t>1 11 03000 00 0000 120</t>
  </si>
  <si>
    <t>Проценты, полученные от предоставления бюджетных кредитов внутри страны</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</si>
  <si>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</si>
  <si>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</si>
  <si>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</si>
  <si>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</si>
  <si>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</si>
  <si>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</si>
  <si>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</si>
  <si>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</si>
  <si>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</si>
  <si>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</si>
  <si>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</si>
  <si>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</si>
  <si>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</si>
  <si>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</si>
  <si>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</si>
  <si>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</si>
  <si>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</si>
  <si>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</si>
  <si>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</si>
  <si>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</si>
  <si>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</si>
  <si>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Плата за размещение отходов производства</t>
  </si>
  <si>
    <t>1 12 01042 01 0000 120</t>
  </si>
  <si>
    <t>Плата за размещение твердых коммунальных отходов</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</si>
  <si>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</si>
  <si>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</si>
  <si>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</si>
  <si>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</si>
  <si>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</si>
  <si>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</si>
  <si>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1 17 00000 00 0000 000</t>
  </si>
  <si>
    <t>ПРОЧИЕ НЕНАЛОГОВЫЕ ДОХОДЫ</t>
  </si>
  <si>
    <t>1 17 05000 00 0000 180</t>
  </si>
  <si>
    <t>Прочие неналоговые доходы</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</si>
  <si>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</si>
  <si>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</si>
  <si>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</si>
  <si>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</si>
  <si>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</si>
  <si>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</si>
  <si>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</si>
  <si>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</si>
  <si>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</si>
  <si>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2 02 20000 00 0000 150</t>
  </si>
  <si>
    <t>Субсидии бюджетам бюджетной системы Российской Федерации</t>
  </si>
  <si>
    <t>2 02 29999 00 0000 150</t>
  </si>
  <si>
    <t>Прочие субсидии</t>
  </si>
  <si>
    <t>2 02 29999 05 0000 150</t>
  </si>
  <si>
    <t>Прочие субсидии бюджетам муниципальных районов в том числе:</t>
  </si>
  <si>
    <t>Субсидии местным бюджетам на реализацию проекта "Народный бюджет" в Курской области</t>
  </si>
  <si>
    <t>Субсидии бюджетам муниципальных районов на 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</si>
  <si>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Субсидии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</si>
  <si>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Субсидии бюджетам муниципальных районов на 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</si>
  <si>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</si>
  <si>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местным бюджетам на предоставление мер социальной поддержки работникам муниципальных образовательных организаций</t>
  </si>
  <si>
    <t>2 02 30000 00 0000 150</t>
  </si>
  <si>
    <t>Субвенции бюджетам бюджетной системы Российской Федерации</t>
  </si>
  <si>
    <t>2 02 30013 00 0000 150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</si>
  <si>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</si>
  <si>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2 02 30013 05 0000 150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</si>
  <si>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</si>
  <si>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2 02 30027 00 0000 150</t>
  </si>
  <si>
    <t>Субвенции бюджетам на содержание ребенка в семье опекуна и приемной семье, а также вознаграждение, причитающееся приемному родителю</t>
  </si>
  <si>
    <t>2 02 30027 05 0000 150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</si>
  <si>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</si>
  <si>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2 02 39998 00 0000 150</t>
  </si>
  <si>
    <t>Единая субвенция местным бюджетам</t>
  </si>
  <si>
    <t>2 02 39998 05 0000 150</t>
  </si>
  <si>
    <t>Единая субвенция бюджетам муниципальных районов</t>
  </si>
  <si>
    <t>2 02 39999 00 0000 150</t>
  </si>
  <si>
    <t>Прочие субвенции</t>
  </si>
  <si>
    <t>2 02 39999 05 0000 150</t>
  </si>
  <si>
    <t>Прочие субвенции бюджетам муниципальных районов в том числе:</t>
  </si>
  <si>
    <t>Субвенции бюджетам муниципальных районов на оказание финансовой поддержки общественным организациям ветеранов войны, труда, Вооруженных Сил и правоохранительных органов</t>
  </si>
  <si>
    <t>Субвенции бюджетам муниципальных районов на осуществление отдельных государственных полномочий,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 денежной компенсации</t>
  </si>
  <si>
    <t>Субвенции бюджетам муниципальных районов на содержание работников, осуществляющих переданные государственные полномочия в сфере социальной защиты населения</t>
  </si>
  <si>
    <t>Субвенции бюджетам муниципальных районов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 осуществляемых из местных бюджетов)</t>
  </si>
  <si>
    <t>Субвенции бюджетам муниципальных районов для реализации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 осуществляемых из местных бюджетов)</t>
  </si>
  <si>
    <t>Субвенции бюджетам муниципальных районов на осуществление отдельных государственных полномочий в сфере трудовых отношений</t>
  </si>
  <si>
    <t>Субвенции бюджетам муниципальных районов на осуществление отдельных государственных полномочий по предоставлению работникам муниципальных учреждений культуры мер социальной поддержки</t>
  </si>
  <si>
    <t>Субвенции бюджетам муниципальных районов на 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</si>
  <si>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Субвенции бюджетам муниципальных районов на осуществление отдельных государственных полномочий в сфере архивного дела</t>
  </si>
  <si>
    <t>Субвенции бюджетам муниципальных районов на осуществление отдельных государственных полномочий по организации и обеспечению деятельности административных комиссий</t>
  </si>
  <si>
    <t>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t>
  </si>
  <si>
    <t>Субвенции бюджетам муниципальных районов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</si>
  <si>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 xml:space="preserve">Субвенции бюджетам муниципальных районов на содержание работников, осуществляющих переданные государственные полномочия по организации и осуществлению деятельности по опеке и попечительству </t>
  </si>
  <si>
    <t>Субвенции бюджетам муниципальных районов на осуществление отдельных государственных полномочий по расчету и предоставлению дотаций на выравнивание бюджетной обеспеченности поселений</t>
  </si>
  <si>
    <t>Субвенции бюджетам муниципальных районов на выплату ежемесячного пособия на ребенка</t>
  </si>
  <si>
    <t>Субвенции бюджетам муниципальных районов на обеспечение мер социальной поддержки ветеранов труда и тружеников тыла</t>
  </si>
  <si>
    <t>Субвенция  бюджетам муниципальных районов на содержание работников, обеспечивающих переданные государственные полномочия по осуществлению  выплаты компенсации части родительской платы за присмотр и уход за детьми, посещающими образовательные организации, реализующих основную общеобразовательную программу дошкольного образования</t>
  </si>
  <si>
    <t>Субвенции бюджетам муниципальных районов на осуществление выплаты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</si>
  <si>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Субвенция  бюджетам муниципальных районов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</si>
  <si>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Субвенция  бюджетам муниципальных районов на осуществление отдельных государственных полномочий по организации проведения мероприятий по отлову и содержанию безнадзорных животных</t>
  </si>
  <si>
    <t>2 02 40000 00 0000 000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</si>
  <si>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</si>
  <si>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</si>
  <si>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</si>
  <si>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</si>
  <si>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</si>
  <si>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</si>
  <si>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</si>
  <si>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</si>
  <si>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</si>
  <si>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2 07 05030 05 0000 150</t>
  </si>
  <si>
    <t>ВСЕГО ДОХОДОВ</t>
  </si>
  <si>
    <t xml:space="preserve">    Приложение № 3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                                                                                                   </t>
  </si>
  <si>
    <t>Источники финансирования дефицита бюджета Курского района Курской области на 2020 год и наплановый период 2021 и 2022 годов</t>
  </si>
  <si>
    <t>Наименование источников финансирования дефицита бюджета</t>
  </si>
  <si>
    <t>Сумма на 2020 год, руб.</t>
  </si>
  <si>
    <t>Сумма на 2021 год, руб.</t>
  </si>
  <si>
    <t>Сумма на 2022 год, руб.</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</si>
  <si>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</si>
  <si>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</si>
  <si>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</si>
  <si>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</si>
  <si>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</si>
  <si>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</si>
  <si>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</si>
  <si>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</si>
  <si>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</si>
  <si>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</si>
  <si>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</si>
  <si>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</si>
  <si>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</si>
  <si>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</si>
  <si>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</si>
  <si>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</si>
  <si>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</si>
  <si>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</si>
  <si>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</si>
  <si>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Уменьшение прочих остатков денежных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</si>
  <si>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</si>
  <si>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</si>
  <si>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</si>
  <si>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</si>
  <si>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</si>
  <si>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</si>
  <si>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</si>
  <si>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</si>
  <si>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</si>
  <si>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</si>
  <si>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000 01 06 05 02 05 5000 640</t>
  </si>
  <si>
    <t>Возврат бюджетных кредитов, предоставленных для частичного покрытия дефицитов бюджетов</t>
  </si>
  <si>
    <t>000 01 06 05 02 05 5004 640</t>
  </si>
  <si>
    <t>Возврат бюджетных кредитов, предоставленных для частичного покрытия дефицитов бюджетов муниципальных образований, возврат которых осуществляется муниципальными образованиями</t>
  </si>
  <si>
    <t>000 01 06 05 00 00 0000 500</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</si>
  <si>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</si>
  <si>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</si>
  <si>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</si>
  <si>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 xml:space="preserve">000 01 06 05 02 05 0000 540
</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</si>
  <si>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</si>
  <si>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000 01 06 05 02 05 5000 540</t>
  </si>
  <si>
    <t>Бюджетные кредиты, предоставленные для частичного покрытия дефицитов бюджетов</t>
  </si>
  <si>
    <t>000 01 06 05 02 05 5004 540</t>
  </si>
  <si>
    <t>Бюджетные кредиты, предоставленные для частичного покрытия дефицитов бюджетов муниципальных образований, возврат которых осуществляется муниципальными образованиями</t>
  </si>
  <si>
    <t xml:space="preserve">    Приложение № 4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t>
  </si>
  <si>
    <t xml:space="preserve">Перечень главных администраторов источников финансирования дефицита бюджета Курского района Курской области </t>
  </si>
  <si>
    <t>01 00 00 00 00 0000 000</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</si>
  <si>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</si>
  <si>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</si>
  <si>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</si>
  <si>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</si>
  <si>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</si>
  <si>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</si>
  <si>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</si>
  <si>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</si>
  <si>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</si>
  <si>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01 06 00 00 00 0000 000</t>
  </si>
  <si>
    <t>01 06 05 00 00 0000 000</t>
  </si>
  <si>
    <t>01 06 05 00 00 0000 600</t>
  </si>
  <si>
    <t>01 06 05 02 00 0000 600</t>
  </si>
  <si>
    <t>01 06 05 02 05 0000 640</t>
  </si>
  <si>
    <t>01 06 05 02 05 5000 640</t>
  </si>
  <si>
    <t>01 06 05 02 05 5004 640</t>
  </si>
  <si>
    <t>01 06 05 00 00 0000 500</t>
  </si>
  <si>
    <t>01 06 05 02 00 0000 500</t>
  </si>
  <si>
    <t xml:space="preserve">01 06 05 02 05 0000 540
</t>
  </si>
  <si>
    <t>01 06 05 02 05 5000 540</t>
  </si>
  <si>
    <t>01 06 05 02 05 5004 540</t>
  </si>
  <si>
    <t xml:space="preserve">Приложение № 5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                                                                       </t>
  </si>
  <si>
    <t>Распределение бюджетных ассигнований по разделам, подразделам, целевым статьям (муниципальным программам Курского района Курской области и непрограммным направлениям деятельности), группам видов расходов классификации расходов бюджета Курского района Курской области на 2020 год и на плановый период 2021 и 2022 годов</t>
  </si>
  <si>
    <t>Наименование</t>
  </si>
  <si>
    <t>Рз</t>
  </si>
  <si>
    <t>ПР</t>
  </si>
  <si>
    <t>ЦСР</t>
  </si>
  <si>
    <t>ВР</t>
  </si>
  <si>
    <t>Итого расходы на 2020г., руб.</t>
  </si>
  <si>
    <t>Итого расходы на 2021г., руб.</t>
  </si>
  <si>
    <t>Итого расходы на 2022г., руб.</t>
  </si>
  <si>
    <t>ВСЕГО</t>
  </si>
  <si>
    <t>Условно утвержденные расходы</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</si>
  <si>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</si>
  <si>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</si>
  <si>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</si>
  <si>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</si>
  <si>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</si>
  <si>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Обеспечение функционирования Главы Курского района Курской области</t>
  </si>
  <si>
    <t>71 0 00 00000</t>
  </si>
  <si>
    <t>Глава Курского района Курской области</t>
  </si>
  <si>
    <t>71 1 00 00000</t>
  </si>
  <si>
    <t>Обеспечение деятельности и выполнение функций органов местного самоуправления</t>
  </si>
  <si>
    <t>71 1 00 С1402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</si>
  <si>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</si>
  <si>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</si>
  <si>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</si>
  <si>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контрольно-счетного органа Курского района Курской области</t>
  </si>
  <si>
    <t>74 0 00 00000</t>
  </si>
  <si>
    <t>Руководитель контрольно-счетного органа Курского района Курской области</t>
  </si>
  <si>
    <t>74 1 00 00000</t>
  </si>
  <si>
    <t>74 1 00 С1402</t>
  </si>
  <si>
    <t>100</t>
  </si>
  <si>
    <t>Аппарат контрольно-счетного органа Курского района Курской области</t>
  </si>
  <si>
    <t>74 3 00 00000</t>
  </si>
  <si>
    <t>Осуществление переданных полномочий в сфере внешнего муниципального финансового контроля</t>
  </si>
  <si>
    <t>74 3 00 П1484</t>
  </si>
  <si>
    <t>Обеспечение деятельности Представительного Собрания Курского района Курской области</t>
  </si>
  <si>
    <t>75 0 00 00000</t>
  </si>
  <si>
    <t>Председатель Представительного Собрания Курского района Курской области</t>
  </si>
  <si>
    <t>75 1 00 00000</t>
  </si>
  <si>
    <t>75 1 00 С1402</t>
  </si>
  <si>
    <t>Депутаты Представительного Собрания Курского района Курской области</t>
  </si>
  <si>
    <t>75 2 00 00000</t>
  </si>
  <si>
    <t>75 2 00 С1402</t>
  </si>
  <si>
    <t>Аппарат Представительного Собрания Курского района Курской области</t>
  </si>
  <si>
    <t>75 3 00 00000</t>
  </si>
  <si>
    <t>75 3 00 С1402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</si>
  <si>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</si>
  <si>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</si>
  <si>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«Сохранение и развитие архивного дела в Курском районе Курской области»</t>
  </si>
  <si>
    <t>10 0 00 00000</t>
  </si>
  <si>
    <t>Подпрограмма «Организация хранения, комплектования и использования документов Архивного фонда Курской области и иных архивных документов»</t>
  </si>
  <si>
    <t>10 2 00 00000</t>
  </si>
  <si>
    <t>Основное мероприятие «Осуществление отдельных государственных полномочий Курской области в сфере архивного дела в Курском районе»</t>
  </si>
  <si>
    <t>10 2 01 00000</t>
  </si>
  <si>
    <t>Осуществление отдельных государственных полномочий в сфере архивного дела</t>
  </si>
  <si>
    <t>10 2 01 13360</t>
  </si>
  <si>
    <t>Реализация мероприятий по формированию и содержанию муниципального архива</t>
  </si>
  <si>
    <t>10 2 01 С1438</t>
  </si>
  <si>
    <t>Закупка товаров, работ и услуг для обеспечения государственных (муниципальных) нужд</t>
  </si>
  <si>
    <t>Муниципальная программа «Профилактика правонарушений в Курском районе Курской области»</t>
  </si>
  <si>
    <t>12 0 00 00000</t>
  </si>
  <si>
    <t>Подпрограмма «Управление муниципальной программой и обеспечение условий реализации»</t>
  </si>
  <si>
    <t>12 1 00 00000</t>
  </si>
  <si>
    <t>Основное мероприятие «Обеспечение деятельности комиссии по делам несовершеннолетних и защите их прав»</t>
  </si>
  <si>
    <t>12 1 01 00000</t>
  </si>
  <si>
    <t>Осуществление отдельных государственных полномочий по созданию и обеспечению деятельности комиссий по делам несовершеннолетних и защите их прав</t>
  </si>
  <si>
    <t>12 1 01 13180</t>
  </si>
  <si>
    <t>Обеспечение функционирования Администрации Курского района Курской области</t>
  </si>
  <si>
    <t>73 0 00 00000</t>
  </si>
  <si>
    <t>Обеспечение деятельности Администрации Курского района Курской области</t>
  </si>
  <si>
    <t>73 1 00 00000</t>
  </si>
  <si>
    <t>73 1 00 С1402</t>
  </si>
  <si>
    <t>Осуществление переданных полномочий в сфере внутреннего муниципального финансового контроля</t>
  </si>
  <si>
    <t>73 1 00 П1485</t>
  </si>
  <si>
    <t>Непрограммная деятельность органов местного самоуправления Курского района Курской области</t>
  </si>
  <si>
    <t>77 0 00 00000</t>
  </si>
  <si>
    <t>Непрограммные расходы органов местного самоуправления Курского района Курской области</t>
  </si>
  <si>
    <t>77 2 00 00000</t>
  </si>
  <si>
    <t>Осуществление отдельных государственных полномочий по организации и обеспечению деятельности административных комиссий</t>
  </si>
  <si>
    <t>77 2 00 13480</t>
  </si>
  <si>
    <t>Обеспечение деятельности финансовых, налоговых и таможенных органов и органов финансового (финансово-бюджетного) надзора</t>
  </si>
  <si>
    <t>06</t>
  </si>
  <si>
    <t>Муниципальная программа «Повышение эффективности управления финансами в Курском районе Курской области»</t>
  </si>
  <si>
    <t>14 0 00 00000</t>
  </si>
  <si>
    <t xml:space="preserve">Подпрограмма «Управление муниципальной программой и обеспечение  условий реализации» </t>
  </si>
  <si>
    <t>14 3 00 00000</t>
  </si>
  <si>
    <t>Основное мероприятие «Руководство и управление в сфере установленных функций»</t>
  </si>
  <si>
    <t>14 3 01 00000</t>
  </si>
  <si>
    <t>14 3 01 С1402</t>
  </si>
  <si>
    <t>200</t>
  </si>
  <si>
    <t>Муниципальная программа «Содействие занятости населения Курского района Курской области»</t>
  </si>
  <si>
    <t>17 0 00 00000</t>
  </si>
  <si>
    <t>Подпрограмма «Развитие институтов рынка труда»</t>
  </si>
  <si>
    <t>17 2 00 00000</t>
  </si>
  <si>
    <t>Основное мероприятие «Исполнение переданных государственных полномочий местным бюджетам в сфере трудовых отношений»</t>
  </si>
  <si>
    <t>17 2 01 00000</t>
  </si>
  <si>
    <t>Осуществление отдельных государственных полномочий в сфере трудовых отношений</t>
  </si>
  <si>
    <t>17 2 01 13310</t>
  </si>
  <si>
    <t>Другие общегосударственные вопросы</t>
  </si>
  <si>
    <t>13</t>
  </si>
  <si>
    <t xml:space="preserve">Муниципальная программа «Социальная поддержка граждан Курского района Курской области» </t>
  </si>
  <si>
    <t>02 0 00 00000</t>
  </si>
  <si>
    <t>02 1 00 00000</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</si>
  <si>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</si>
  <si>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02 1 01 00000</t>
  </si>
  <si>
    <t>Оказание финансовой поддержки общественным организациям ветеранов войны, труда, Вооруженных Сил и правоохранительных органов</t>
  </si>
  <si>
    <t>02 1 01 13200</t>
  </si>
  <si>
    <t>Предоставление субсидий бюджетным, автономным учреждениям и иным некоммерческим организациям</t>
  </si>
  <si>
    <t>600</t>
  </si>
  <si>
    <t>Оказание финансовой поддержки общественным организациям</t>
  </si>
  <si>
    <t>02 1 01 С1470</t>
  </si>
  <si>
    <t>Подпрограмма «Развитие мер социальной поддержки отдельных категорий граждан»</t>
  </si>
  <si>
    <t>02 2 00 00000</t>
  </si>
  <si>
    <t>Основное мероприятие «Обеспечение реализации отдельных мероприятий, направленных на улучшение положения и качества жизни граждан»</t>
  </si>
  <si>
    <t>02 2 06 00000</t>
  </si>
  <si>
    <t>Осуществление мер по улучшению положения и качества жизни граждан</t>
  </si>
  <si>
    <t>02 2 06 С1473</t>
  </si>
  <si>
    <t>Подпрограмма «Улучшение демографической ситуации, совершенствование социальной поддержки семьи и детей»</t>
  </si>
  <si>
    <t>02 3 00 00000</t>
  </si>
  <si>
    <t>Основное мероприятие «Исполнение переданных государственных полномочий местным бюджетам на содержание работников по организации и осуществлению деятельности по опеке и попечительству»</t>
  </si>
  <si>
    <t>02 3 01 00000</t>
  </si>
  <si>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</si>
  <si>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02 3 01 13170</t>
  </si>
  <si>
    <t>Муниципальная программа «Управление муниципальным имуществом и  земельными ресурсами Курского района Курской области»</t>
  </si>
  <si>
    <t>04 0 00 00000</t>
  </si>
  <si>
    <t>Подпрограмма «Проведение муниципальной политики в области имущественных и земельных отношений»</t>
  </si>
  <si>
    <t>04 1 00 00000</t>
  </si>
  <si>
    <t>Основное мероприятие "Изготовление схем расположения земельных участков на кадастровом плане или кадастровой карте соответствующих территорий,  топографической съемки в масштабе 1:500, изготовление межевых планов земельных участков с постановкой на государственный кадастровый учет"</t>
  </si>
  <si>
    <t>04 1 01 00000</t>
  </si>
  <si>
    <t>Мероприятия в области земельных отношений</t>
  </si>
  <si>
    <t>04 1 01 С1468</t>
  </si>
  <si>
    <t>Основное мероприятие "Оценка земельных участков, государственная собственность на которые не разграничена и (или) находящихся в муниципальной собственности на территории Курского района Курской области"</t>
  </si>
  <si>
    <t>04 1 02 00000</t>
  </si>
  <si>
    <t>04 1 02 С1468</t>
  </si>
  <si>
    <t>Основное мероприятие "Услуги по лицензионному обслуживанию программных продуктов в конфигурации: ПП «БарсАренда»</t>
  </si>
  <si>
    <t>04 1 03 00000</t>
  </si>
  <si>
    <t>04 1 03 С1468</t>
  </si>
  <si>
    <t>Основное мероприятие "Изготовление технической документации, необходимой для постановки на государственный кадастровый учет объектов недвижимого имущества, включенных в реестр  муниципальной собственности, для последующей регистрации права муниципальной собственности"</t>
  </si>
  <si>
    <t>04 1 04 00000</t>
  </si>
  <si>
    <t>Мероприятия в области имущественных отношений</t>
  </si>
  <si>
    <t>04 1 04 С1467</t>
  </si>
  <si>
    <t>Муниципальная программа «Развитие муниципальной службы в  Курском районе Курской области»</t>
  </si>
  <si>
    <t>09 0 00 00000</t>
  </si>
  <si>
    <t>Подпрограмма «Реализация мероприятий, направленных на развитие муниципальной службы»</t>
  </si>
  <si>
    <t>09 1 00 00000</t>
  </si>
  <si>
    <r>
      <t>Основное мероприятие</t>
    </r>
    <r>
      <rPr>
        <sz val="14"/>
        <rFont val="Times New Roman"/>
        <family val="1"/>
      </rPr>
      <t xml:space="preserve"> </t>
    </r>
    <r>
      <rPr>
        <sz val="14"/>
        <color indexed="8"/>
        <rFont val="Times New Roman"/>
        <family val="1"/>
      </rPr>
      <t>«Повышение качества и эффективности муниципального управления»</t>
    </r>
  </si>
  <si>
    <t>09 1 01 00000</t>
  </si>
  <si>
    <t>Выполнение других (прочих) обязательств Курского района Курской области</t>
  </si>
  <si>
    <t>09 1 01 С1404</t>
  </si>
  <si>
    <t>Мероприятия, направленные на развитие муниципальной службы</t>
  </si>
  <si>
    <t>09 1 01 С1437</t>
  </si>
  <si>
    <r>
      <t xml:space="preserve">Реализация </t>
    </r>
    <r>
      <rPr>
        <sz val="14"/>
        <rFont val="Times New Roman"/>
        <family val="1"/>
      </rPr>
      <t>государственных</t>
    </r>
    <r>
      <rPr>
        <sz val="14"/>
        <color indexed="8"/>
        <rFont val="Times New Roman"/>
        <family val="1"/>
      </rPr>
      <t xml:space="preserve"> функций, связанных с общегосударственным управлением</t>
    </r>
  </si>
  <si>
    <t>76 0 00 00000</t>
  </si>
  <si>
    <t>Выполнение других обязательств Курского района Курской области</t>
  </si>
  <si>
    <t>76 1 00 00000</t>
  </si>
  <si>
    <t>76 1 00 С1404</t>
  </si>
  <si>
    <t>Иные бюджетные ассигнования</t>
  </si>
  <si>
    <t>800</t>
  </si>
  <si>
    <t>Иные межбюджетные трансферты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разработке документов территориального планирования и градостроительного зонирования</t>
  </si>
  <si>
    <t>76 1 00 П1416</t>
  </si>
  <si>
    <t>Межбюджетные трансферты</t>
  </si>
  <si>
    <t>500</t>
  </si>
  <si>
    <t>Расходы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</si>
  <si>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77 2 00 12712</t>
  </si>
  <si>
    <t>Реализация мероприятий по распространению официальной информации</t>
  </si>
  <si>
    <t>77 2 00 С1439</t>
  </si>
  <si>
    <t xml:space="preserve">Осуществление переданных ополномочий Российской Федерации на государственную регистрацию актов гражданского состояния </t>
  </si>
  <si>
    <t>77 2 00 59300</t>
  </si>
  <si>
    <t>Непрограммные расходы на обеспечение деятельности муниципальных казенных учреждений</t>
  </si>
  <si>
    <t>79 0 00 00000</t>
  </si>
  <si>
    <t>Расходы на обеспечение деятельности муниципальных казенных учреждений, не вошедшие в программные мероприятия</t>
  </si>
  <si>
    <t>79 1 00 00000</t>
  </si>
  <si>
    <t>Расходы на обеспечение деятельности (оказание услуг) муниципальных учреждений</t>
  </si>
  <si>
    <t>79 1 00 С1401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</si>
  <si>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</si>
  <si>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</si>
  <si>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</si>
  <si>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Курском районе Курской области»</t>
  </si>
  <si>
    <t>13 0 00 00000</t>
  </si>
  <si>
    <t>Подпрограмма «Снижение рисков и смягчение последствий чрезвычайных ситуаций природного и техногенного характера в Курском районе Курской области»</t>
  </si>
  <si>
    <t>13 2 00 00000</t>
  </si>
  <si>
    <t>Основное мероприятие «Создание на территории Курского района Курской области комплексной системы обеспечения безопасности жизнедеятельности населения Курского района Курской области АПК «Безопасный город»</t>
  </si>
  <si>
    <t>13 2 01 00000</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</si>
  <si>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</si>
  <si>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13 2 01 C1460</t>
  </si>
  <si>
    <t>НАЦИОНАЛЬНАЯ ЭКОНОМИКА</t>
  </si>
  <si>
    <t>Общеэкономические вопросы</t>
  </si>
  <si>
    <t>Подпрограмма «Содействие временной занятости отдельных категорий граждан»</t>
  </si>
  <si>
    <t>17 1 00 00000</t>
  </si>
  <si>
    <t>Основное мероприятие «Создание условий развития рынка труда Курского района Курской области»</t>
  </si>
  <si>
    <t>17 1 01 00000</t>
  </si>
  <si>
    <t>Развитие рынка труда, повышение эффективности занятости населения</t>
  </si>
  <si>
    <t>17 1 01 С1436</t>
  </si>
  <si>
    <t>Дорожное хозяйство (дорожные фонды)</t>
  </si>
  <si>
    <t>Муниципальная программа «Развитие транспортной системы, обеспечение перевозки пассажиров в Курском районе Курской области и безопасности дорожного движения в Курском районе Курской области»</t>
  </si>
  <si>
    <t>11 0 00 00000</t>
  </si>
  <si>
    <t>Подпрограмма «Развитие сети автомобильных дорог Курского района Курской области»</t>
  </si>
  <si>
    <t>11 2 00 00000</t>
  </si>
  <si>
    <t>Основное мероприятие «Развитие современной  и эффективной транспортной  инфраструктуры»</t>
  </si>
  <si>
    <t>11 2 01 00000</t>
  </si>
  <si>
    <t>Реализация проекта «Народный бюджет»</t>
  </si>
  <si>
    <t>11 2 01 13604</t>
  </si>
  <si>
    <t>Капитальные вложения в объекты государственной (муниципальной) собственности</t>
  </si>
  <si>
    <t>400</t>
  </si>
  <si>
    <t>Проектирование, строительство (реконструкция), строительный контроль и авторский надзор автомобильных дорог общего пользования местного значения</t>
  </si>
  <si>
    <t>11 2 01 С1423</t>
  </si>
  <si>
    <t>Мероприятия, направленные на реализацию проекта  «Народный бюджет»</t>
  </si>
  <si>
    <t>11 2 01 S3604</t>
  </si>
  <si>
    <t xml:space="preserve">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 </t>
  </si>
  <si>
    <t xml:space="preserve">11 2 01 S3390 </t>
  </si>
  <si>
    <t>Основное мероприятие «Повышение технического уровня автомобильных дорог»</t>
  </si>
  <si>
    <t>11 2 02 00000</t>
  </si>
  <si>
    <t>11 2 02 13604</t>
  </si>
  <si>
    <t xml:space="preserve">Капитальный ремонт, ремонт и содержание автомобильных дорог общего пользования местного значения </t>
  </si>
  <si>
    <t>11 2 02 С1424</t>
  </si>
  <si>
    <t>11 2 02 S3604</t>
  </si>
  <si>
    <t>Региональный проект  «Дорожная сеть»</t>
  </si>
  <si>
    <t>11 2 R1 00000</t>
  </si>
  <si>
    <t>Финансовое обеспечение дорожной деятельности в рамках реализации национального проекта  «Безопасные и качественные автомобильные дороги»</t>
  </si>
  <si>
    <t>11 2 R1 53930</t>
  </si>
  <si>
    <t>Другие вопросы в области национальной экономики</t>
  </si>
  <si>
    <t xml:space="preserve">Муниципальная программа «Обеспечение доступным и комфортным жильем и коммунальными услугами граждан в Курском районе Курской области» </t>
  </si>
  <si>
    <t>12</t>
  </si>
  <si>
    <t>07 0 00 00000</t>
  </si>
  <si>
    <t xml:space="preserve"> Подпрограмма «Создание условий для обеспечения доступным и комфортным жильем граждан в Курском районе Курской области» </t>
  </si>
  <si>
    <t>07 2 00 00000</t>
  </si>
  <si>
    <t>Основное мероприятие «Мероприятия  по внесению сведений в Единый  государственный реестр недвижимости о границах муниципальных образований и границах населенных пунктов»</t>
  </si>
  <si>
    <t>07 2 03 00000</t>
  </si>
  <si>
    <t>Расходы на 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</si>
  <si>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07 2 03 13600</t>
  </si>
  <si>
    <t>Мероприятия по внесению сведений в Единый государственный реестр недвижимости о границах муниципальных образований и границах населенных пунктов</t>
  </si>
  <si>
    <t>07 2 03 S3600</t>
  </si>
  <si>
    <t>Основное мероприятие «Создание условий для развития жилищного строительства на территории Курского района Курской области»</t>
  </si>
  <si>
    <t>07 2 04 00000</t>
  </si>
  <si>
    <t>Мероприятия по разработке документов территориального планирования и градостроительного зонирования</t>
  </si>
  <si>
    <t>07 2 04 С1416</t>
  </si>
  <si>
    <t>Муниципальная программа «Развитие экономики Курского района Курской области»</t>
  </si>
  <si>
    <t>18 0 00 00000</t>
  </si>
  <si>
    <t>Подпрограмма «Содействие развитию малого и среднего предпринимательства в Курском районе Курской области»</t>
  </si>
  <si>
    <t>18 2 00 00000</t>
  </si>
  <si>
    <t>Основное мероприятие «Обеспечение благоприятных условий для развития малого и среднего предпринимательства»</t>
  </si>
  <si>
    <t>18 2 01 00000</t>
  </si>
  <si>
    <t>Обеспечение условий для развития малого и среднего предпринимательства на территории Курского района Курской области</t>
  </si>
  <si>
    <t>18 2 01 С1405</t>
  </si>
  <si>
    <t>Жилищно-коммунальное хозяйство</t>
  </si>
  <si>
    <t>05</t>
  </si>
  <si>
    <t>Жилищное хозяйство</t>
  </si>
  <si>
    <t>Муниципальная программа «Обеспечение доступным и комфортным жильем и коммунальными услугами граждан в Курском районе Курской области»</t>
  </si>
  <si>
    <t xml:space="preserve"> Подпрограмма «Обеспечение качественными услугами ЖКХ населения Курского района Курской области»</t>
  </si>
  <si>
    <t>07 3 00 00000</t>
  </si>
  <si>
    <t>Основное мероприятие «Обеспечение реализации отдельных мероприятий по повышению качества предоставления услуг ЖКХ»</t>
  </si>
  <si>
    <t>07 3 01 00000</t>
  </si>
  <si>
    <t>Мероприятия по капитальному ремонту муниципального жилищного фонда</t>
  </si>
  <si>
    <t>07 3 01 С1430</t>
  </si>
  <si>
    <t>Коммунальное хозяйство</t>
  </si>
  <si>
    <t>Муниципальная программа «Охрана окружающей среды в Курском районе Курской области»</t>
  </si>
  <si>
    <t>06 0 00 00000</t>
  </si>
  <si>
    <t>Подпрограмма «Экология и чистая вода  Курского района Курской области»</t>
  </si>
  <si>
    <t>06 1 00 00000</t>
  </si>
  <si>
    <t>Основное мероприятие «Обеспечение населения экологически чистой питьевой водой»</t>
  </si>
  <si>
    <t>06 1 01 00000</t>
  </si>
  <si>
    <t>Выполнение мероприятий по модернизации, реконструкции объектов водоснабжения и (или) водоотведения в целях обеспечения населения экологически чистой питьевой водой</t>
  </si>
  <si>
    <t>06 1 01 S2748</t>
  </si>
  <si>
    <t>Мероприятия по обеспечению населения экологически чистой питьевой водой</t>
  </si>
  <si>
    <t>06 1 01 С1427</t>
  </si>
  <si>
    <t>Мероприятия в области коммунального хозяйства</t>
  </si>
  <si>
    <t>07 3 01 С1431</t>
  </si>
  <si>
    <t>Муниципальная программа «Комплексное развитие сельских территорий Курского района Курской области»</t>
  </si>
  <si>
    <t>16 0 00 00000</t>
  </si>
  <si>
    <t>Подпрограмма «Создание и развитие инфраструктуры на сельских территориях»</t>
  </si>
  <si>
    <t>16 1 00 00000</t>
  </si>
  <si>
    <t>Основное мероприятие «Развитие инженерной инфраструктуры на сельских территориях»</t>
  </si>
  <si>
    <t>16 1 01 00000</t>
  </si>
  <si>
    <t>Создание условий для развития социальной и инженерной инфраструктуры муниципальных образований</t>
  </si>
  <si>
    <t>16 1 01 С1417</t>
  </si>
  <si>
    <t>Реализация мероприятий по устойчивому развитию сельских территорий за счет средств муниципального образования</t>
  </si>
  <si>
    <t>16 1 01 S5671</t>
  </si>
  <si>
    <t>Образование</t>
  </si>
  <si>
    <t>07</t>
  </si>
  <si>
    <t>Дошкольное образование</t>
  </si>
  <si>
    <t>Муниципальная  программа «Развитие образования в Курском районе Курской области»</t>
  </si>
  <si>
    <t>03 0 00 00000</t>
  </si>
  <si>
    <t>Подпрограмма «Развитие дошкольного и общего образования детей»</t>
  </si>
  <si>
    <t>03 2 00 00000</t>
  </si>
  <si>
    <t>Основное мероприятие «Содействие развитию дошкольного образования»</t>
  </si>
  <si>
    <t>03 2 01 00000</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</si>
  <si>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</si>
  <si>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03 2 01 13030</t>
  </si>
  <si>
    <t>Основное мероприятие «Социальная поддержка работников образовательных организаций общего и дошкольного образования»</t>
  </si>
  <si>
    <t>03 2 03 00000</t>
  </si>
  <si>
    <t>Предоставление мер социальной поддержки работникам муниципальных образовательных организаций</t>
  </si>
  <si>
    <t>03 2 03 13060</t>
  </si>
  <si>
    <t>Обеспечение предоставления мер социальной поддержки работникам муниципальных образовательных организаций</t>
  </si>
  <si>
    <t>03 2 03 S3060</t>
  </si>
  <si>
    <t>Обеспечение предоставления мер социальной поддержки работникам муниципальных образовательных организаций за счет средств муниципального образования</t>
  </si>
  <si>
    <t>03 2 03 S3061</t>
  </si>
  <si>
    <t>Основное мероприятие «Реализация дошкольных образовательных программ»</t>
  </si>
  <si>
    <t>03 2 05 00000</t>
  </si>
  <si>
    <t>03 2 05 С1401</t>
  </si>
  <si>
    <t xml:space="preserve">Реализация проекта «Народный бюджет» </t>
  </si>
  <si>
    <t>03 2 05 13604</t>
  </si>
  <si>
    <t>Мероприятия, направленные на реализацию проекта «Народный бюджет»</t>
  </si>
  <si>
    <t>03 2 05 S3604</t>
  </si>
  <si>
    <t>Муниципальная программа «Повышение энергоэффективности в Курском районе Курской области»</t>
  </si>
  <si>
    <t>05 0 00 00000</t>
  </si>
  <si>
    <t>Подпрограмма «Энергосбережение и повышение энергетической эффективности в Курском районе Курской области»</t>
  </si>
  <si>
    <t>05 1 00 00000</t>
  </si>
  <si>
    <t>Основное мероприятие «Осуществление мероприятий в области энергосбережения»</t>
  </si>
  <si>
    <t>05 1 01 00000</t>
  </si>
  <si>
    <t>Мероприятия в области энергосбережения</t>
  </si>
  <si>
    <t>05 1 01 С1434</t>
  </si>
  <si>
    <t>Мероприятия направленные на развитие социальной и инженерной инфраструктуры муниципальных образований Курской области</t>
  </si>
  <si>
    <t>05 1 01 S1500</t>
  </si>
  <si>
    <t>Общее образование</t>
  </si>
  <si>
    <t>Муниципальная программа «Развитие образования в Курском районе Курской области»</t>
  </si>
  <si>
    <t>Основное мероприятие «Содействие развитию общего образования»</t>
  </si>
  <si>
    <t>03 2 02 00000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</si>
  <si>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</si>
  <si>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03 2 02 13040</t>
  </si>
  <si>
    <t>Основное мероприятие «Реализация основных общеобразовательных программ»</t>
  </si>
  <si>
    <t>03 2 06 00000</t>
  </si>
  <si>
    <t>Выполнение мероприятий по приобретению горюче-смазочных материалов для обеспечения подвоза обучающихся муниципальных общеобразовательных организаций к месту обучения и обратно</t>
  </si>
  <si>
    <t>03 2 06 13080</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</si>
  <si>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</si>
  <si>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03 2 06 13090</t>
  </si>
  <si>
    <t>03 2 06 С1401</t>
  </si>
  <si>
    <t>Расходы на мероприятия по организации питания обучающихся муниципальных образовательных организаций</t>
  </si>
  <si>
    <t>03 2 06 С1412</t>
  </si>
  <si>
    <t>03 2 06 13604</t>
  </si>
  <si>
    <t>Реализация мероприятий по приобретению горюче-смазочных материалов для обеспечения подвоза обучающихся муниципальных общеобразовательных организаций к месту обучения и обратно</t>
  </si>
  <si>
    <t>03 2 06 S3080</t>
  </si>
  <si>
    <t>Реализация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</si>
  <si>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06 S3090</t>
  </si>
  <si>
    <t>03 2 06 S3604</t>
  </si>
  <si>
    <t>Региональный проект «Современная школа»</t>
  </si>
  <si>
    <t>03 2 Е1 00000</t>
  </si>
  <si>
    <t>Выполнение мероприятий, направленных на обновление материально-технической базы для формирования у обучающихся современных технологических и гуманитарных навыков</t>
  </si>
  <si>
    <t>03 2 Е1 51690</t>
  </si>
  <si>
    <t>Региональный проект «Успех каждого ребенка»</t>
  </si>
  <si>
    <t>03 2 Е2 00000</t>
  </si>
  <si>
    <t>Выполнение мероприятий, направленных на создание в общеобразовательных организациях, расположенных в сельской местности, условий для занятий физической культурой и спортом</t>
  </si>
  <si>
    <t>03 2 Е2 50970</t>
  </si>
  <si>
    <t>Выполнение мероприятий, направленных на создание новых мест дополнительного образования детей</t>
  </si>
  <si>
    <t>03 2 Е2 54910</t>
  </si>
  <si>
    <t>Региональный проект «Цифровая образовательная среда»</t>
  </si>
  <si>
    <t>03 2 Е4 00000</t>
  </si>
  <si>
    <t>Выполнение мероприятий, направленных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</si>
  <si>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03 2 Е4 52100</t>
  </si>
  <si>
    <t>Подпрограмма «Создание новых мест в общеобразовательных организациях Курского района Курской области в соответствии с прогнозируемой потребностью и современными условиями обучения»</t>
  </si>
  <si>
    <t>03 4 00 00000</t>
  </si>
  <si>
    <t>Основное мероприятие «Введение новых мест в общеобразовательных организациях Курского района Курской области, в том числе путем строительства объектов инфраструктуры общего образования»</t>
  </si>
  <si>
    <t>03 4 01 00000</t>
  </si>
  <si>
    <t>03 4 01 С1404</t>
  </si>
  <si>
    <t>Подпрограмма «Повышение безопасности дорожного движения в Курском районе Курской области»</t>
  </si>
  <si>
    <t>11 4 00 00000</t>
  </si>
  <si>
    <t>Основное мероприятие «Мероприятия, направленные на предупреждение опасного поведения участников дорожного движения»</t>
  </si>
  <si>
    <t>11 4 01 00000</t>
  </si>
  <si>
    <t>Обеспечение безопасности дорожного движения на автомобильных дорогах местного значения</t>
  </si>
  <si>
    <t>11 4 01 С1459</t>
  </si>
  <si>
    <t>Подпрограмма «Обеспечение правопорядка на территории Курского района Курской области»</t>
  </si>
  <si>
    <t>12 2 00 00000</t>
  </si>
  <si>
    <t>Основное мероприятие «Обеспечение правопорядка на территории Курского района Курской области»</t>
  </si>
  <si>
    <t>12 2 01 00000</t>
  </si>
  <si>
    <t>Реализация мероприятий направленных на обеспечение правопорядка на территории Курского района Курской области</t>
  </si>
  <si>
    <t>12 2  01 С1435</t>
  </si>
  <si>
    <t>Основное мероприятие «Профилактика наркомании и медико-социальная реабилитация больных наркоманией»</t>
  </si>
  <si>
    <t>12 2 02 00000</t>
  </si>
  <si>
    <t>12 2  02 С1435</t>
  </si>
  <si>
    <t>Основное мероприятие  «Использование спутниковых навигационных технологий и других результатов космической деятельности в интересах развития Курского района Курской области»</t>
  </si>
  <si>
    <t>13 2 02 00000</t>
  </si>
  <si>
    <t>13 2 02 C1460</t>
  </si>
  <si>
    <t>Дополнительное образование детей</t>
  </si>
  <si>
    <t>Подпрограмма «Развитие дополнительного образования и системы воспитания детей»</t>
  </si>
  <si>
    <t>03 3 00 00000</t>
  </si>
  <si>
    <t>Основное мероприятие "Реализация  образовательных программ дополнительного образования и мероприятия по их развитию"</t>
  </si>
  <si>
    <t>03 3 01 00000</t>
  </si>
  <si>
    <t>03 3 01 С1401</t>
  </si>
  <si>
    <t xml:space="preserve">Реализация проекта "Народный бюджет" </t>
  </si>
  <si>
    <t>03 3 01 13604</t>
  </si>
  <si>
    <t>Мероприятия, направленные на реализацию проекта "Народный бюджет"</t>
  </si>
  <si>
    <t>03 3 01 S3604</t>
  </si>
  <si>
    <t>Основное мероприятие "Социальная поддержка работников образовательных организаций дополнительного образования"</t>
  </si>
  <si>
    <t>03 3 02 00000</t>
  </si>
  <si>
    <t>03 3 02 13060</t>
  </si>
  <si>
    <t>03 3 02 S3060</t>
  </si>
  <si>
    <t>Молодежная политика</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</si>
  <si>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Курском районе  Курской области»</t>
  </si>
  <si>
    <t>08 0 00 00000</t>
  </si>
  <si>
    <t>Подпрограмма «Повышение эффективности реализации молодежной политики»</t>
  </si>
  <si>
    <t>08 1 00 00000</t>
  </si>
  <si>
    <t>Основное мероприятие "Создание условий для вовлечения молодежи в активную общественную деятельность"</t>
  </si>
  <si>
    <t>08 1 01 00000</t>
  </si>
  <si>
    <t>Реализация мероприятий в сфере молодежной политики</t>
  </si>
  <si>
    <t>08 1 01 С1414</t>
  </si>
  <si>
    <t>Подпрограмма «Оздоровление и отдых детей»</t>
  </si>
  <si>
    <t>08 4 00 00000</t>
  </si>
  <si>
    <t>Основное мероприятие "Организация оздоровления и отдыха детей Курского района Курской области"</t>
  </si>
  <si>
    <t>08 4 01 00000</t>
  </si>
  <si>
    <t>Организация отдыха детей в каникулярное время</t>
  </si>
  <si>
    <t>08 4 01 13540</t>
  </si>
  <si>
    <t>Мероприятия, связанные с организацией отдыха детей в каникулярное время</t>
  </si>
  <si>
    <t>08 4 01 S3540</t>
  </si>
  <si>
    <t>Социальное обеспечение и иные выплаты населению</t>
  </si>
  <si>
    <t>300</t>
  </si>
  <si>
    <t>Другие вопросы в области образования</t>
  </si>
  <si>
    <t>Подпрограмма «Обеспечение реализации муниципальной программы «Развитие образования в Курском районе Курской области»</t>
  </si>
  <si>
    <t>03 1 00 00000</t>
  </si>
  <si>
    <t>Основное мероприятие «Сопровождение реализации отдельных мероприятий муниципальной программы»</t>
  </si>
  <si>
    <t>03 1 01 00000</t>
  </si>
  <si>
    <t>Содержание работников, осуществляющих переданные государственные полномочия по выплате компенсации части родительской платы</t>
  </si>
  <si>
    <t>03 1 01 13120</t>
  </si>
  <si>
    <t>03 1 01 С1401</t>
  </si>
  <si>
    <t>Основное мероприятие "Руководство и управление в сфере установленных функций"</t>
  </si>
  <si>
    <t>03 1 02 00000</t>
  </si>
  <si>
    <t>03 1 02 С1402</t>
  </si>
  <si>
    <t>12 2 02 С1435</t>
  </si>
  <si>
    <t>Основное мероприятие «Профилактика рецидивной преступности, ресоциализация и социальная адаптация лиц, освободившихся из учреждений исполнения наказания, а также осуждённых к мерам наказания, не связанных с лишением свободы»</t>
  </si>
  <si>
    <t>12 2 03 00000</t>
  </si>
  <si>
    <t>12 2 03 С1435</t>
  </si>
  <si>
    <t>12 2  03 С1435</t>
  </si>
  <si>
    <t>КУЛЬТУРА, КИНЕМАТОГРАФИЯ</t>
  </si>
  <si>
    <t>08</t>
  </si>
  <si>
    <t>Культура</t>
  </si>
  <si>
    <t>Муниципальная программа «Развитие культуры в Курском районе Курской области»</t>
  </si>
  <si>
    <t>01 0 00 00000</t>
  </si>
  <si>
    <t>Подпрограмма «Искусство»</t>
  </si>
  <si>
    <t>01 1 00 00000</t>
  </si>
  <si>
    <t>Основное мероприятие "Создание благоприятных условий для устойчивого развития сферы культуры"</t>
  </si>
  <si>
    <t>01 1 01 00000</t>
  </si>
  <si>
    <t>01 1 01 С1401</t>
  </si>
  <si>
    <t>Проведение мероприятий в области культуры</t>
  </si>
  <si>
    <t>01 1 01 С1463</t>
  </si>
  <si>
    <t>Подпрограмма «Наследие»</t>
  </si>
  <si>
    <t>01 2 00 00000</t>
  </si>
  <si>
    <t>Основное мероприятие "Развитие библиотечного дела в Курском районе Курской области"</t>
  </si>
  <si>
    <t>01 2 01 00000</t>
  </si>
  <si>
    <t>01 2 01 С1401</t>
  </si>
  <si>
    <t>Другие вопросы в области культуры, кинематографии</t>
  </si>
  <si>
    <t>Подпрограмма «Управление муниципальной программой и обеспечение   условий реализации»</t>
  </si>
  <si>
    <t>01 3 00 00000</t>
  </si>
  <si>
    <t>Основное мероприятие "Организация и поддержка учреждений культуры, искусства и образования в сфере культуры"</t>
  </si>
  <si>
    <t>01 3 01 00000</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</si>
  <si>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</si>
  <si>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01 3 01 13340</t>
  </si>
  <si>
    <t>01 3 03 00000</t>
  </si>
  <si>
    <t>01 3 03 С1402</t>
  </si>
  <si>
    <t>Здравоохранение</t>
  </si>
  <si>
    <t>Санитарно-эпидемиологическое благополучие</t>
  </si>
  <si>
    <t>Организация проведения мероприятий по отлову и содержанию безнадзорных животных</t>
  </si>
  <si>
    <t>77 2 00 12700</t>
  </si>
  <si>
    <t>СОЦИАЛЬНАЯ ПОЛИТИКА</t>
  </si>
  <si>
    <t>Пенсионное обеспечение</t>
  </si>
  <si>
    <t>10</t>
  </si>
  <si>
    <t>Основное мероприятие «Оказание социальной поддержки муниципальным служащим»</t>
  </si>
  <si>
    <t>02 2 05 00000</t>
  </si>
  <si>
    <t>Выплата пенсий за выслугу лет и доплат к пенсиям муниципальных служащих</t>
  </si>
  <si>
    <t>02 2 05 С1445</t>
  </si>
  <si>
    <t>Социальное обеспечение населения</t>
  </si>
  <si>
    <t>Основное мероприятие "Оказание мер социальной поддержки и социальной помощи отдельным категориям граждан"</t>
  </si>
  <si>
    <t>01 3 02 00000</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</si>
  <si>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</si>
  <si>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01 3 02 13350</t>
  </si>
  <si>
    <t>Основное мероприятие «Оказание мер социальной поддержки реабилитированным лицам»</t>
  </si>
  <si>
    <t>02 2 02 00000</t>
  </si>
  <si>
    <t>Обеспечение мер социальной поддержки реабилитированных лиц и лиц, признанных пострадавшими от политических репрессий</t>
  </si>
  <si>
    <t>02 2 02 11170</t>
  </si>
  <si>
    <t>Основное мероприятие «Оказание социальной поддержки отдельным категориям граждан по обеспечению продовольственными товарами»</t>
  </si>
  <si>
    <t>02 2 03 00000</t>
  </si>
  <si>
    <t>Предоставление социальной поддержки отдельным категориям граждан по обеспечению продовольственными товарами</t>
  </si>
  <si>
    <t>02 2 03 11180</t>
  </si>
  <si>
    <t>Основное мероприятие «Оказание мер социальной поддержки  ветеранам труда и  труженикам тыла»</t>
  </si>
  <si>
    <t>02 2 04 00000</t>
  </si>
  <si>
    <t>Обеспечение мер социальной поддержки ветеранов  труда</t>
  </si>
  <si>
    <t>02 2 04 13150</t>
  </si>
  <si>
    <t>Обеспечение мер социальной поддержки тружеников тыла</t>
  </si>
  <si>
    <t>02 2 04 13160</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</si>
  <si>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</si>
  <si>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03 2 03 13070</t>
  </si>
  <si>
    <t>Основное мероприятие "Социальная поддержка работников образовательных организаций дополнительного образованияя"</t>
  </si>
  <si>
    <t>03 3 02 13070</t>
  </si>
  <si>
    <t>Основное мероприятие «Государственная поддержка молодых семей в улучшении жилищных условий в Курском районе Курской области»</t>
  </si>
  <si>
    <t>07 2 02 00000</t>
  </si>
  <si>
    <t>Реализация мероприятий по обеспечению жильем молодых семей</t>
  </si>
  <si>
    <t>07 2 02 L4970</t>
  </si>
  <si>
    <t>Охрана семьи и детства</t>
  </si>
  <si>
    <t>Подпрограмма «Управление муниципальной программой и обеспечение условий реализации» муниципальной программы «Развитие культуры в Курском районе Курской области на 2015-2019 годы»</t>
  </si>
  <si>
    <t>Основное мероприятие «Обеспечение реализации комплекса мер, направленных на улучшение демографической ситуации в  Курском районе Курской области»</t>
  </si>
  <si>
    <t>02 2 01 00000</t>
  </si>
  <si>
    <t>Ежемесячное пособие на ребенка</t>
  </si>
  <si>
    <t>02 2 01 11130</t>
  </si>
  <si>
    <t xml:space="preserve"> Основное мероприятие «Организация осуществления государственных выплат и пособий гражданам, имеющим детей, детям-сиротам и детям, оставшимся без попечения родителей»</t>
  </si>
  <si>
    <t>02 3 02 00000</t>
  </si>
  <si>
    <t>Содержание ребенка в семье опекуна и приемной семье, а также вознаграждение, причитающееся приемному родителю</t>
  </si>
  <si>
    <t>02 3 02 13190</t>
  </si>
  <si>
    <t>Основное мероприятие "Содействие развитию дошкольного образования"</t>
  </si>
  <si>
    <t>Выплата компенсации части родительской платы</t>
  </si>
  <si>
    <t>03 2 01 13000</t>
  </si>
  <si>
    <t>Другие вопросы в области социальной политики</t>
  </si>
  <si>
    <t>Основное мероприятие «Финансовое обеспечение полномочий, переданных местным бюджетам на содержание работников, в сфере социальной защиты населения»</t>
  </si>
  <si>
    <t>02 1 02 00000</t>
  </si>
  <si>
    <t>Содержание работников, осуществляющих переданные государственные полномочия в сфере социальной защиты</t>
  </si>
  <si>
    <t>02 1 02 13220</t>
  </si>
  <si>
    <t>ФИЗИЧЕСКАЯ КУЛЬТУРА И СПОРТ</t>
  </si>
  <si>
    <t>11</t>
  </si>
  <si>
    <t xml:space="preserve">Физическая культура </t>
  </si>
  <si>
    <t>Подпрограмма «Реализация муниципальной политики в сфере физической культуры и спорта»</t>
  </si>
  <si>
    <t>08 3 00 00000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</si>
  <si>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и спортивных мероприятий»</t>
  </si>
  <si>
    <t>08 3 01 00000</t>
  </si>
  <si>
    <t>08 3 01 С1401</t>
  </si>
  <si>
    <t>Массовый спорт</t>
  </si>
  <si>
    <t>Региональный проект «Спорт - норма жизни»</t>
  </si>
  <si>
    <t>07 2 P5 00000</t>
  </si>
  <si>
    <t>Реализация федеральной целевой программы «Развитие физической культуры и спорта в Российской Федерации на 2016-2020 годы»</t>
  </si>
  <si>
    <t>07 2 P5 54950</t>
  </si>
  <si>
    <t>08 3 01 С1404</t>
  </si>
  <si>
    <t>Создание условий, обеспечивающих повышение мотивации жителей Курского района Курской области к регулярным занятиям физической культурой и спортом и ведению здорового образа жизни</t>
  </si>
  <si>
    <t>08 3 01 С1406</t>
  </si>
  <si>
    <t>Основное мероприятие "Обеспечение подготовки спортсменов Курского района Курской области высокого класса, материально-техническое обеспечение спортивных сборных команд Курского района Курской области (отдельных спортсменов Курского района Курской области)"</t>
  </si>
  <si>
    <t>08 3 02 00000</t>
  </si>
  <si>
    <t>Создание условий для успешного выступления спортсменов Курского района Курской области на областных спортивных соревнованиях и развития спортивного резерва</t>
  </si>
  <si>
    <t>08 3 02 С1407</t>
  </si>
  <si>
    <t>Спорт высших достижений</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</si>
  <si>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</si>
  <si>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</si>
  <si>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</si>
  <si>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Подпрограмма «Эффективная система межбюджетных отношений в Курском районе Курской области»</t>
  </si>
  <si>
    <t>14 2 00 00000</t>
  </si>
  <si>
    <t>Основное мероприятие «Выравнивание бюджетной обеспеченности поселений Курского района Курской области»</t>
  </si>
  <si>
    <t>14 2 01 00000</t>
  </si>
  <si>
    <t>Осуществление отдельных государственных полномочий по расчету и предоставлению дотаций на выравнивание бюджетной обеспеченности поселений</t>
  </si>
  <si>
    <t>14 2 01 13450</t>
  </si>
  <si>
    <t>Реализация государственных функций, связанных с общегосударственным управлением</t>
  </si>
  <si>
    <t>Приложение № 6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t>
  </si>
  <si>
    <t>ВЕДОМСТВЕННАЯ СТРУКТУРА РАСХОДОВ БЮДЖЕТА КУРСКОГО РАЙОНА КУРСКОЙ ОБЛАСТИ НА 2020 ГОД И НА ПЛАНОВЫЙ ПЕРИОД 2021 И 2022 ГОДОВ</t>
  </si>
  <si>
    <t>ГРБС</t>
  </si>
  <si>
    <t>РЗ</t>
  </si>
  <si>
    <t>итого расходы на 2020 год, руб.</t>
  </si>
  <si>
    <t>итого расходы на 2021 год, руб.</t>
  </si>
  <si>
    <t>итого расходы на 2022 год, руб.</t>
  </si>
  <si>
    <t>Национальная экономика</t>
  </si>
  <si>
    <t>Социальная политика</t>
  </si>
  <si>
    <t>Физическая культура и спорт</t>
  </si>
  <si>
    <t xml:space="preserve">Представительное Собрание Курского района Курской области </t>
  </si>
  <si>
    <t xml:space="preserve">Отдел социального обеспечения Администрации Курского района Курской области </t>
  </si>
  <si>
    <t xml:space="preserve">Образование </t>
  </si>
  <si>
    <t xml:space="preserve">Подпрограмма «Развитие дополнительного образования и системы воспитания детей»
</t>
  </si>
  <si>
    <t>Культура, кинематография</t>
  </si>
  <si>
    <t xml:space="preserve">    Приложение № 7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                                                                                    </t>
  </si>
  <si>
    <t>Распределение бюджетных ассигнований по целевым статьям (муниципальным программам Курского района Курской области и непрограммным направлениям деятельности), группам видов расходов классификации расходов бюджета Курского района Курской области на 2020 год и на плановый период 2021 и 2022 годов</t>
  </si>
  <si>
    <t>00 0 00 00000</t>
  </si>
  <si>
    <t>Региональный проект "Спорт - норма жизни"</t>
  </si>
  <si>
    <r>
      <t xml:space="preserve">Реализация </t>
    </r>
    <r>
      <rPr>
        <b/>
        <sz val="14"/>
        <rFont val="Times New Roman"/>
        <family val="1"/>
      </rPr>
      <t>государственных</t>
    </r>
    <r>
      <rPr>
        <b/>
        <sz val="14"/>
        <color indexed="8"/>
        <rFont val="Times New Roman"/>
        <family val="1"/>
      </rPr>
      <t xml:space="preserve"> функций, связанных с общегосударственным управлением</t>
    </r>
  </si>
  <si>
    <t>Осуществление переданных ополномочий Российской Федерации на государственную регистрацию актов гражданского состояния</t>
  </si>
  <si>
    <t>Приложение №8</t>
  </si>
  <si>
    <t>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t>
  </si>
  <si>
    <t>Программа муниципальных внутренних заимствований Курского района Курской области на 2020 год и на плановый период 2021 и 2022 годов</t>
  </si>
  <si>
    <t>1. Привлечение внутренних заимствований</t>
  </si>
  <si>
    <t>№ п/п</t>
  </si>
  <si>
    <t>Виды заимствований</t>
  </si>
  <si>
    <t>Объем привлечения средств в 2020г. (руб.)</t>
  </si>
  <si>
    <t>Объем привлечения средств в 2021г. (руб.)</t>
  </si>
  <si>
    <t>Объем привлечения средств в 2022г. (руб.)</t>
  </si>
  <si>
    <t>1.</t>
  </si>
  <si>
    <t>Муниципальные ценные бумаги</t>
  </si>
  <si>
    <t>2.</t>
  </si>
  <si>
    <t>Бюджетные кредиты от других бюджетов бюджетной системы Российской Федерации</t>
  </si>
  <si>
    <t>3.</t>
  </si>
  <si>
    <t>Кредиты кредитных организаций</t>
  </si>
  <si>
    <t>Итого</t>
  </si>
  <si>
    <t>2. Погашение внутренних заимствований</t>
  </si>
  <si>
    <t>Объем погашения средств в 2020г. (руб.)</t>
  </si>
  <si>
    <t>Объем погашения средств в 2021г. (руб.)</t>
  </si>
  <si>
    <t>Объем погашения средств в 2022г. (руб.)</t>
  </si>
  <si>
    <t>Приложение №9</t>
  </si>
  <si>
    <t>к решению Представительного Собрания                                                                                 Курского района Курской области                                                                      от _____________ № ________                                                                                             "О бюджете Курского района Курской области на 2020 год и на плановый период 2021 и 2022 годов"</t>
  </si>
  <si>
    <t>Программа муниципальных гарантий Курского района Курской области на 2020 год и на плановый период 2021 и 2022 годов</t>
  </si>
  <si>
    <t>1.1 Перечень подлежащих предоставлению муниципальных гарантий в 2020-2022 годах:</t>
  </si>
  <si>
    <t>Цель гарантирования</t>
  </si>
  <si>
    <t>Наименование принципиала</t>
  </si>
  <si>
    <t>Сумма гарантирования, руб.</t>
  </si>
  <si>
    <t>Наличие права регрессивного требования</t>
  </si>
  <si>
    <t>Наименование кредитора</t>
  </si>
  <si>
    <t>Срок гарантии</t>
  </si>
  <si>
    <t>-</t>
  </si>
  <si>
    <t>1.2 Общий объем бюджетных ассигнований, предусмотренных на исполнение муниципальных гарантий по возможным гарантийным случаям в 2020-2022 годах:</t>
  </si>
  <si>
    <t>Исполнение муниципальных гарантий</t>
  </si>
  <si>
    <t>Объем бюджетных ассигнований на исполнение гарантий по возможным гарантийным случаям в 2020 году, руб.</t>
  </si>
  <si>
    <t>Объем бюджетных ассигнований на исполнение гарантий по возможным гарантийным случаям в 2021 году, руб.</t>
  </si>
  <si>
    <t>Объем бюджетных ассигнований на исполнение гарантий по возможным гарантийным случаям в 2022 году, руб.</t>
  </si>
  <si>
    <t>За счет источников финансирования дефицита бюджета</t>
  </si>
  <si>
    <t xml:space="preserve">    Приложение № 10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    </t>
  </si>
  <si>
    <t xml:space="preserve">Верхний предел муниципального внутреннего долга Курского района Курской области </t>
  </si>
  <si>
    <t>руб.</t>
  </si>
  <si>
    <t>Виды долговых обязательств</t>
  </si>
  <si>
    <t>На 1 января 2021 года</t>
  </si>
  <si>
    <t>На 1 января 2022 года</t>
  </si>
  <si>
    <t>На 1 января 2023 года</t>
  </si>
  <si>
    <t>Ценные бумаги муниципального образования</t>
  </si>
  <si>
    <t>Бюджетные кредиты, привлеченные в местный бюджет от других бюджетов бюджетной системы Российской Федерации</t>
  </si>
  <si>
    <t>Кредиты, полученные муниципальным образованием от кредитных организаций</t>
  </si>
  <si>
    <t>4.</t>
  </si>
  <si>
    <t>Муниципальные гарантии муниципального образования</t>
  </si>
  <si>
    <t>5.</t>
  </si>
  <si>
    <t>Верхний предел муниципального долга</t>
  </si>
  <si>
    <t>в том числе верхний предел долга по муниципальным гарантиям</t>
  </si>
  <si>
    <t xml:space="preserve">    Приложение № 11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t>
  </si>
  <si>
    <t>Местные бюджеты</t>
  </si>
  <si>
    <t>Итого Курский район</t>
  </si>
  <si>
    <t>Бесединский сельсовет</t>
  </si>
  <si>
    <t>Брежневский сельсовет</t>
  </si>
  <si>
    <t>Винниковский сельсовет</t>
  </si>
  <si>
    <t xml:space="preserve">Ворошневский сельсовет </t>
  </si>
  <si>
    <t>Камышинский сельсовет</t>
  </si>
  <si>
    <t>Клюквинский сельсовет</t>
  </si>
  <si>
    <t>Лебяженский сельсовет</t>
  </si>
  <si>
    <t>Моковский сельсовет</t>
  </si>
  <si>
    <t>Нижнемедведицкий сельсовет</t>
  </si>
  <si>
    <t>Новопоселеновский сельсовет</t>
  </si>
  <si>
    <t>Ноздрачевский сельсовет</t>
  </si>
  <si>
    <t>Пашковский сельсовет</t>
  </si>
  <si>
    <t>Полевской сельсовет</t>
  </si>
  <si>
    <t>Полянский сельсовет</t>
  </si>
  <si>
    <t>Рышковский сельсовет</t>
  </si>
  <si>
    <t>Шумаковский сельсовет</t>
  </si>
  <si>
    <t>Щетинский сельсовет</t>
  </si>
  <si>
    <t>Приложение № 12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t>
  </si>
  <si>
    <t>Объем межбюджетных трансфертов, получаемых из других бюджетов бюджетной системы Российской Федерации на 2020 год и на плановый период 2021 и 2022 годов</t>
  </si>
  <si>
    <t>Бюджет на 2020г.  (руб.)</t>
  </si>
  <si>
    <t>Бюджет на 2021г.  (руб.)</t>
  </si>
  <si>
    <t>Бюджет на 2022г.  (руб.)</t>
  </si>
  <si>
    <t>14 2 01 С1466</t>
  </si>
  <si>
    <t>Наименование сельсовета</t>
  </si>
  <si>
    <t>Сумма на 2020 год, рублей</t>
  </si>
  <si>
    <t>Сумма на 2021 год, рублей</t>
  </si>
  <si>
    <t>Брежневский  сельсовет</t>
  </si>
  <si>
    <t>Ворошневский  сельсовет</t>
  </si>
  <si>
    <t>Клюквинский  сельсовет</t>
  </si>
  <si>
    <t>Лебяженский  сельсовет</t>
  </si>
  <si>
    <t>Новопоселеновскийсельсовет</t>
  </si>
  <si>
    <t>Всего</t>
  </si>
  <si>
    <t xml:space="preserve"> Приложение №13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t>
  </si>
  <si>
    <t>Сумма на 2022 год, рублей</t>
  </si>
  <si>
    <t xml:space="preserve"> Подпрограмма «Создание условий для обеспечения доступным и комфортным жильем граждан в Курском районе Курской области»</t>
  </si>
  <si>
    <t>Основное мероприятие «Развитие социальной и инженерной инфраструктуры Курского района Курской области»</t>
  </si>
  <si>
    <t>07 2 01 00000</t>
  </si>
  <si>
    <t>07 2 01 С1417</t>
  </si>
  <si>
    <t>к решению Представительного Собрания Курского района Курской области</t>
  </si>
  <si>
    <t>от ___________ г. № ______</t>
  </si>
  <si>
    <t>Приложение № 14</t>
  </si>
  <si>
    <t>"О бюджете Курского района Курской области на 2020 год и на плановый период 2021 и 2022 годов"</t>
  </si>
  <si>
    <t xml:space="preserve">          1. Общий объем иных межбюджетных трансфертов на очередной финансовый год, предоставляемых бюджетам муниципальных образований  поселений, входящих в состав Курского района Курской области  из бюджета  Курского района Курской области для осуществления переданных полномочий по утверждению генеральных планов сельских поселений Курского района, правил землепользования и застройки, утверждению подготовленной на основе генеральных планов сельских поселений Курского района документации по планировке территории, как сумма иных межбюджетных трансфертов, исчисленная по 17 муниципальным образованиям поселений (муниципальное образование "Бесединский сельсовет" Курского района Курской области, муниципальное образование "Брежневский сельсовет" Курского района Курской области, муниципальное образование "Ворошневский сельсовет" Курского района Курской области, муниципальное образование "Винниковский сельсовет" Курского района Курской области, муниципальное образование "Камышинский сельсовет" Курского района Курской области, муниципальное образование "Клюквинский сельсовет" Курского района Курской области,муниципальное образование "Лебяженский сельсовет" Курского района Курской области,  муниципальное образование "Моковский сельсовет" Курского района Курской области, муниципальное образование "Нижнемедведицкий сельсовет" Курского района Курской области, муниципальное образование "Новопоселеновский сельсовет" Курского района Курской области, муниципальное образование "Ноздрачевский сельсовет" Курского района Курской области, муниципальное образование "Пашковский сельсовет" Курского района Курской области, муниципальное образование "Полевской сельсовет" Курского района Курской области, муниципальное образование "Полянский сельсовет" Курского района Курской области, муниципальное образование "Рышковский сельсовет" Курского района Курской области, муниципальное образование "Шумаковский сельсовет" Курского района Курской области, муниципальное образование "Щетинский сельсовет" Курского района Курской области , входящих в состав Курского района  Курской области, в соответствии с решением Представительного  Собрания Курского района Курской области  «О передаче осуществления части полномочий по вопросам местного значения органам местного самоуправления поселений Курского района Курской области».
V = sum(n)Vj,
где:
V - общий объем иных межбюджетных трансфертов местным бюджетам поселений, входящих в состав Курского района  Курской области;
n - количество муниципальных образований поселений входящих в состав Курского района  Курской области;
Vj - объем иных межбюджетных трансфертов отдельному муниципальному образованию поселений, входящих в состав Курского района Курской области.
2. Объем иных межбюджетных трансфертов отдельному муниципальному образованию поселению Курского района Курской области  рассчитан по данным, полученным от Администраций муниципальных образований поселений Курского района Курской области.
Общий объем финансовых средств устанавливается в размере 680 000,00 рублей.
Расчет осуществляется в рублях.
</t>
  </si>
  <si>
    <t xml:space="preserve"> Приложение №15                                                                                                                                                                                                                                                                                                                                                                                                                                                                                                                                               к решению Представительного Собрания                                                                                                        Курского района Курской области                                                                                                                                                                                                                              от _____________ г. № _________                                                                                                         "О бюджете Курского района Курской области на 2020 год и на плановый период 2021 и 2022 годов"</t>
  </si>
  <si>
    <t>1 14 06033 05 0000 430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</si>
  <si>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</si>
  <si>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1 14 06313 05 0000 430</t>
  </si>
  <si>
    <t>1 14 06326 05 0000 430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</si>
  <si>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на межселенных территориях,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</si>
  <si>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</si>
  <si>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</si>
  <si>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Распределение дотаций на выравнивание бюджетной обеспеченности поселений Курского района Курской области за счет субвенции муниципальному району "Курский район" на осуществление отдельных государственных полномочий Курской области в соответствии с Законом Курской области от 04.09.2008 № 57-ЗКО "О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городских и сельских поселений за счет средств областного бюджета"</t>
  </si>
  <si>
    <t>1 14 13050 05 0000 410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</si>
  <si>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</si>
  <si>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1 14 14040 05 0000 410</t>
  </si>
  <si>
    <t>Денежные средства, полученные от реализации принудительно изъятого имущества, подлежащие зачислению в бюджет муниципального района (в части реализации основных средств по указанному имуществу)</t>
  </si>
  <si>
    <t>1 14 14030 05 0000 440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</si>
  <si>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муниципального района</t>
  </si>
  <si>
    <t>1 14 14040 05 0000 440</t>
  </si>
  <si>
    <t>Денежные средства, полученные от реализации принудительно изъятого имущества, подлежащие зачислению в бюджет муниципального района (в части реализации материальных запасов по указанному имуществу)</t>
  </si>
  <si>
    <t>1 15 03050 05 0000 140</t>
  </si>
  <si>
    <t>Сборы за выдачу лицензий органами местного самоуправления муниципальных районов</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</si>
  <si>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</si>
  <si>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</si>
  <si>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1 16 07030 05 0000 140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</si>
  <si>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</si>
  <si>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1 16 07040 05 0000 140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</si>
  <si>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</si>
  <si>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</si>
  <si>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</si>
  <si>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1 16 09040 05 0000 140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</si>
  <si>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</si>
  <si>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</si>
  <si>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</si>
  <si>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</si>
  <si>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</si>
  <si>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</si>
  <si>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</si>
  <si>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</si>
  <si>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</si>
  <si>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</si>
  <si>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</si>
  <si>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</si>
  <si>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</si>
  <si>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1 16 10100 05 0000 140</t>
  </si>
  <si>
    <t>1 17 02020 05 0000 180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</si>
  <si>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</si>
  <si>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1 18 01510 05 0000 150</t>
  </si>
  <si>
    <t>Поступления в бюджеты муниципальных районов по решениям о взыскании средств из иных бюджетов бюджетной системы Российской Федерации</t>
  </si>
  <si>
    <t>1 18 01520 05 0000 150</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</si>
  <si>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</si>
  <si>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</si>
  <si>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</si>
  <si>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Доходы бюджетов муниципальных районов от возврата бюджетными учреждениями остатков субсидий прошлых лет</t>
  </si>
  <si>
    <t>Распределение иных межбюджетных трансфертов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утверждению генеральных планов сельских поселений Курского района Курской области, правил землепользования и застройки сельских поселений Курского района Курской области на 2020 год и на плановый период 2021 и 2022 годов</t>
  </si>
  <si>
    <t>Распределение дотаций на выравнивание бюджетной обеспеченности поселений Курского района Курской области за счет средств бюджета Курского района Курской области на 2020 год и на плановый период 2021 и 2022 годов</t>
  </si>
  <si>
    <t>Выравнивание бюджетной обеспеченности поселений за счет средств бюджета Курского района Курской области</t>
  </si>
  <si>
    <t xml:space="preserve">Методика расчета
 иных межбюджетных трансфертов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утверждению генеральных планов сельских поселений Курского района Курской области, правил землепользования и застройки сельских поселений Курского района Курской области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</si>
</sst>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64">
    <font>
      <sz val="10"/>
      <name val="Arial"/>
      <family val="2"/>
    </font>
    <font>
      <sz val="8"/>
      <color indexed="8"/>
      <name val="Calibri"/>
      <family val="2"/>
    </font>
    <font>
      <sz val="11"/>
      <color indexed="8"/>
      <name val="Calibri"/>
      <family val="2"/>
    </font>
    <font>
      <sz val="11"/>
      <color indexed="8"/>
      <name val="Times New Roman"/>
      <family val="1"/>
    </font>
    <font>
      <sz val="12"/>
      <color indexed="8"/>
      <name val="Times New Roman"/>
      <family val="1"/>
    </font>
    <font>
      <b/>
      <sz val="16"/>
      <color indexed="8"/>
      <name val="Times New Roman"/>
      <family val="1"/>
    </font>
    <font>
      <b/>
      <sz val="12"/>
      <color indexed="8"/>
      <name val="Times New Roman"/>
      <family val="1"/>
    </font>
    <font>
      <sz val="11"/>
      <name val="Times New Roman"/>
      <family val="1"/>
    </font>
    <font>
      <sz val="16"/>
      <color indexed="8"/>
      <name val="Times New Roman"/>
      <family val="1"/>
    </font>
    <font>
      <sz val="13"/>
      <color indexed="8"/>
      <name val="Times New Roman"/>
      <family val="1"/>
    </font>
    <font>
      <b/>
      <sz val="18"/>
      <name val="Times New Roman"/>
      <family val="1"/>
    </font>
    <font>
      <b/>
      <sz val="14"/>
      <name val="Times New Roman"/>
      <family val="1"/>
    </font>
    <font>
      <b/>
      <sz val="12"/>
      <name val="Times New Roman"/>
      <family val="1"/>
    </font>
    <font>
      <b/>
      <sz val="11"/>
      <color indexed="8"/>
      <name val="Times New Roman"/>
      <family val="1"/>
    </font>
    <font>
      <sz val="12"/>
      <name val="Times New Roman"/>
      <family val="1"/>
    </font>
    <font>
      <b/>
      <sz val="14"/>
      <color indexed="8"/>
      <name val="Times New Roman"/>
      <family val="1"/>
    </font>
    <font>
      <sz val="14"/>
      <color indexed="8"/>
      <name val="Times New Roman"/>
      <family val="1"/>
    </font>
    <font>
      <sz val="14"/>
      <name val="Times New Roman"/>
      <family val="1"/>
    </font>
    <font>
      <b/>
      <sz val="11"/>
      <color indexed="8"/>
      <name val="Calibri"/>
      <family val="2"/>
    </font>
    <font>
      <b/>
      <sz val="11"/>
      <color indexed="10"/>
      <name val="Calibri"/>
      <family val="2"/>
    </font>
    <font>
      <sz val="11"/>
      <name val="Calibri"/>
      <family val="2"/>
    </font>
    <font>
      <sz val="11"/>
      <color indexed="10"/>
      <name val="Calibri"/>
      <family val="2"/>
    </font>
    <font>
      <sz val="12"/>
      <color indexed="8"/>
      <name val="Calibri"/>
      <family val="2"/>
    </font>
    <font>
      <i/>
      <sz val="11"/>
      <color indexed="8"/>
      <name val="Calibri"/>
      <family val="2"/>
    </font>
    <font>
      <i/>
      <sz val="11"/>
      <color indexed="10"/>
      <name val="Calibri"/>
      <family val="2"/>
    </font>
    <font>
      <sz val="14"/>
      <color indexed="8"/>
      <name val="Calibri"/>
      <family val="2"/>
    </font>
    <font>
      <b/>
      <sz val="14"/>
      <name val="Calibri"/>
      <family val="2"/>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medium"/>
      <right style="thin"/>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medium"/>
      <top style="medium"/>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3" fillId="32" borderId="0" applyNumberFormat="0" applyBorder="0" applyAlignment="0" applyProtection="0"/>
  </cellStyleXfs>
  <cellXfs count="430">
    <xf numFmtId="0" fontId="0" fillId="0" borderId="0" xfId="0" applyAlignment="1">
      <alignment/>
    </xf>
    <xf numFmtId="0" fontId="3" fillId="0" borderId="0" xfId="33" applyFont="1" applyFill="1">
      <alignment/>
      <protection/>
    </xf>
    <xf numFmtId="0" fontId="4" fillId="0" borderId="0" xfId="33" applyFont="1" applyFill="1">
      <alignment/>
      <protection/>
    </xf>
    <xf numFmtId="0" fontId="4" fillId="0" borderId="0" xfId="33" applyFont="1" applyFill="1" applyAlignment="1">
      <alignment horizontal="center" wrapText="1"/>
      <protection/>
    </xf>
    <xf numFmtId="0" fontId="6" fillId="0" borderId="10" xfId="33" applyFont="1" applyFill="1" applyBorder="1" applyAlignment="1">
      <alignment horizontal="center" vertical="center" wrapText="1"/>
      <protection/>
    </xf>
    <xf numFmtId="0" fontId="6" fillId="0" borderId="11" xfId="33" applyFont="1" applyFill="1" applyBorder="1" applyAlignment="1">
      <alignment horizontal="center" vertical="center" wrapText="1"/>
      <protection/>
    </xf>
    <xf numFmtId="0" fontId="4" fillId="0" borderId="10" xfId="33" applyFont="1" applyFill="1" applyBorder="1" applyAlignment="1">
      <alignment horizontal="center"/>
      <protection/>
    </xf>
    <xf numFmtId="0" fontId="4" fillId="0" borderId="11" xfId="33" applyFont="1" applyFill="1" applyBorder="1" applyAlignment="1">
      <alignment horizontal="center"/>
      <protection/>
    </xf>
    <xf numFmtId="49" fontId="6" fillId="0" borderId="10" xfId="33" applyNumberFormat="1" applyFont="1" applyFill="1" applyBorder="1" applyAlignment="1">
      <alignment horizontal="center"/>
      <protection/>
    </xf>
    <xf numFmtId="0" fontId="6" fillId="0" borderId="11" xfId="33" applyFont="1" applyFill="1" applyBorder="1">
      <alignment/>
      <protection/>
    </xf>
    <xf numFmtId="49" fontId="4" fillId="0" borderId="10" xfId="33" applyNumberFormat="1" applyFont="1" applyFill="1" applyBorder="1" applyAlignment="1">
      <alignment horizontal="center"/>
      <protection/>
    </xf>
    <xf numFmtId="0" fontId="6" fillId="0" borderId="11" xfId="33" applyFont="1" applyFill="1" applyBorder="1" applyAlignment="1">
      <alignment horizontal="center"/>
      <protection/>
    </xf>
    <xf numFmtId="0" fontId="4" fillId="0" borderId="11" xfId="33" applyFont="1" applyFill="1" applyBorder="1" applyAlignment="1">
      <alignment horizontal="center" wrapText="1"/>
      <protection/>
    </xf>
    <xf numFmtId="49" fontId="6" fillId="0" borderId="12" xfId="33" applyNumberFormat="1" applyFont="1" applyFill="1" applyBorder="1" applyAlignment="1">
      <alignment horizontal="center"/>
      <protection/>
    </xf>
    <xf numFmtId="0" fontId="6" fillId="0" borderId="13" xfId="33" applyFont="1" applyFill="1" applyBorder="1" applyAlignment="1">
      <alignment horizontal="center"/>
      <protection/>
    </xf>
    <xf numFmtId="0" fontId="7" fillId="0" borderId="0" xfId="33" applyFont="1" applyFill="1" applyAlignment="1">
      <alignment horizontal="left" vertical="top"/>
      <protection/>
    </xf>
    <xf numFmtId="0" fontId="7" fillId="0" borderId="0" xfId="33" applyFont="1" applyFill="1" applyAlignment="1">
      <alignment horizontal="left" vertical="center"/>
      <protection/>
    </xf>
    <xf numFmtId="0" fontId="8" fillId="33" borderId="0" xfId="33" applyFont="1" applyFill="1">
      <alignment/>
      <protection/>
    </xf>
    <xf numFmtId="0" fontId="3" fillId="33" borderId="0" xfId="33" applyFont="1" applyFill="1">
      <alignment/>
      <protection/>
    </xf>
    <xf numFmtId="0" fontId="3" fillId="0" borderId="0" xfId="33" applyFont="1" applyFill="1" applyAlignment="1">
      <alignment vertical="top" wrapText="1"/>
      <protection/>
    </xf>
    <xf numFmtId="0" fontId="11" fillId="0" borderId="0" xfId="33" applyFont="1" applyFill="1" applyBorder="1" applyAlignment="1">
      <alignment horizontal="center" vertical="top" wrapText="1"/>
      <protection/>
    </xf>
    <xf numFmtId="0" fontId="11" fillId="0" borderId="0" xfId="33" applyFont="1" applyFill="1" applyBorder="1" applyAlignment="1">
      <alignment horizontal="left" vertical="center" wrapText="1"/>
      <protection/>
    </xf>
    <xf numFmtId="0" fontId="8" fillId="33" borderId="0" xfId="33" applyFont="1" applyFill="1" applyBorder="1">
      <alignment/>
      <protection/>
    </xf>
    <xf numFmtId="0" fontId="4" fillId="33" borderId="0" xfId="33" applyFont="1" applyFill="1">
      <alignment/>
      <protection/>
    </xf>
    <xf numFmtId="0" fontId="12" fillId="0" borderId="14" xfId="33" applyFont="1" applyFill="1" applyBorder="1" applyAlignment="1">
      <alignment horizontal="center" vertical="center" wrapText="1"/>
      <protection/>
    </xf>
    <xf numFmtId="0" fontId="12" fillId="0" borderId="15" xfId="33" applyFont="1" applyFill="1" applyBorder="1" applyAlignment="1">
      <alignment horizontal="center" vertical="center" wrapText="1"/>
      <protection/>
    </xf>
    <xf numFmtId="11" fontId="6" fillId="33" borderId="15" xfId="33" applyNumberFormat="1" applyFont="1" applyFill="1" applyBorder="1" applyAlignment="1">
      <alignment horizontal="center" vertical="center" wrapText="1"/>
      <protection/>
    </xf>
    <xf numFmtId="11" fontId="6" fillId="33" borderId="16" xfId="33" applyNumberFormat="1" applyFont="1" applyFill="1" applyBorder="1" applyAlignment="1">
      <alignment horizontal="center" vertical="center" wrapText="1"/>
      <protection/>
    </xf>
    <xf numFmtId="0" fontId="13" fillId="0" borderId="0" xfId="33" applyFont="1" applyFill="1" applyAlignment="1">
      <alignment horizontal="center" vertical="center"/>
      <protection/>
    </xf>
    <xf numFmtId="0" fontId="12" fillId="0" borderId="10" xfId="33" applyFont="1" applyFill="1" applyBorder="1" applyAlignment="1">
      <alignment horizontal="left" vertical="top"/>
      <protection/>
    </xf>
    <xf numFmtId="0" fontId="12" fillId="0" borderId="11" xfId="33" applyFont="1" applyFill="1" applyBorder="1" applyAlignment="1">
      <alignment horizontal="left" vertical="center"/>
      <protection/>
    </xf>
    <xf numFmtId="4" fontId="12" fillId="33" borderId="11" xfId="33" applyNumberFormat="1" applyFont="1" applyFill="1" applyBorder="1" applyAlignment="1">
      <alignment horizontal="center" vertical="center"/>
      <protection/>
    </xf>
    <xf numFmtId="4" fontId="12" fillId="33" borderId="17" xfId="33" applyNumberFormat="1" applyFont="1" applyFill="1" applyBorder="1" applyAlignment="1">
      <alignment horizontal="center" vertical="center"/>
      <protection/>
    </xf>
    <xf numFmtId="0" fontId="14" fillId="0" borderId="10" xfId="33" applyFont="1" applyFill="1" applyBorder="1" applyAlignment="1">
      <alignment horizontal="left" vertical="top" wrapText="1"/>
      <protection/>
    </xf>
    <xf numFmtId="0" fontId="14" fillId="0" borderId="11" xfId="33" applyFont="1" applyFill="1" applyBorder="1" applyAlignment="1">
      <alignment horizontal="left" vertical="center" wrapText="1"/>
      <protection/>
    </xf>
    <xf numFmtId="4" fontId="4" fillId="33" borderId="11" xfId="33" applyNumberFormat="1" applyFont="1" applyFill="1" applyBorder="1" applyAlignment="1">
      <alignment horizontal="center" vertical="center"/>
      <protection/>
    </xf>
    <xf numFmtId="4" fontId="4" fillId="33" borderId="17" xfId="33" applyNumberFormat="1" applyFont="1" applyFill="1" applyBorder="1" applyAlignment="1">
      <alignment horizontal="center" vertical="center"/>
      <protection/>
    </xf>
    <xf numFmtId="0" fontId="12" fillId="0" borderId="10" xfId="33" applyFont="1" applyFill="1" applyBorder="1" applyAlignment="1">
      <alignment horizontal="left" vertical="top" wrapText="1"/>
      <protection/>
    </xf>
    <xf numFmtId="0" fontId="12" fillId="0" borderId="11" xfId="33" applyFont="1" applyFill="1" applyBorder="1" applyAlignment="1">
      <alignment horizontal="left" vertical="center" wrapText="1"/>
      <protection/>
    </xf>
    <xf numFmtId="4" fontId="12" fillId="33" borderId="11" xfId="33" applyNumberFormat="1" applyFont="1" applyFill="1" applyBorder="1" applyAlignment="1">
      <alignment horizontal="center" vertical="center" wrapText="1"/>
      <protection/>
    </xf>
    <xf numFmtId="4" fontId="12" fillId="33" borderId="17" xfId="33" applyNumberFormat="1" applyFont="1" applyFill="1" applyBorder="1" applyAlignment="1">
      <alignment horizontal="center" vertical="center" wrapText="1"/>
      <protection/>
    </xf>
    <xf numFmtId="4" fontId="14" fillId="33" borderId="11" xfId="33" applyNumberFormat="1" applyFont="1" applyFill="1" applyBorder="1" applyAlignment="1">
      <alignment horizontal="center" vertical="center" wrapText="1"/>
      <protection/>
    </xf>
    <xf numFmtId="4" fontId="14" fillId="33" borderId="17" xfId="33" applyNumberFormat="1" applyFont="1" applyFill="1" applyBorder="1" applyAlignment="1">
      <alignment horizontal="center" vertical="center" wrapText="1"/>
      <protection/>
    </xf>
    <xf numFmtId="0" fontId="14" fillId="0" borderId="10" xfId="0" applyFont="1" applyFill="1" applyBorder="1" applyAlignment="1">
      <alignment vertical="top" wrapText="1"/>
    </xf>
    <xf numFmtId="0" fontId="14" fillId="0" borderId="11" xfId="0" applyFont="1" applyFill="1" applyBorder="1" applyAlignment="1">
      <alignment vertical="top" wrapText="1"/>
    </xf>
    <xf numFmtId="4" fontId="14" fillId="33" borderId="11" xfId="0" applyNumberFormat="1" applyFont="1" applyFill="1" applyBorder="1" applyAlignment="1">
      <alignment horizontal="center" vertical="center" wrapText="1"/>
    </xf>
    <xf numFmtId="4" fontId="14" fillId="33" borderId="17" xfId="0" applyNumberFormat="1" applyFont="1" applyFill="1" applyBorder="1" applyAlignment="1">
      <alignment horizontal="center" vertical="center" wrapText="1"/>
    </xf>
    <xf numFmtId="0" fontId="14" fillId="33" borderId="11" xfId="33" applyFont="1" applyFill="1" applyBorder="1" applyAlignment="1">
      <alignment horizontal="left" vertical="center" wrapText="1"/>
      <protection/>
    </xf>
    <xf numFmtId="0" fontId="14" fillId="33" borderId="11" xfId="33" applyNumberFormat="1" applyFont="1" applyFill="1" applyBorder="1" applyAlignment="1">
      <alignment horizontal="left" vertical="center" wrapText="1"/>
      <protection/>
    </xf>
    <xf numFmtId="4" fontId="4" fillId="33" borderId="11" xfId="33" applyNumberFormat="1" applyFont="1" applyFill="1" applyBorder="1" applyAlignment="1">
      <alignment horizontal="center" vertical="center" wrapText="1"/>
      <protection/>
    </xf>
    <xf numFmtId="4" fontId="4" fillId="33" borderId="17" xfId="33" applyNumberFormat="1" applyFont="1" applyFill="1" applyBorder="1" applyAlignment="1">
      <alignment horizontal="center" vertical="center" wrapText="1"/>
      <protection/>
    </xf>
    <xf numFmtId="4" fontId="14" fillId="33" borderId="11" xfId="33" applyNumberFormat="1" applyFont="1" applyFill="1" applyBorder="1" applyAlignment="1">
      <alignment horizontal="center" vertical="center"/>
      <protection/>
    </xf>
    <xf numFmtId="4" fontId="14" fillId="33" borderId="17" xfId="33" applyNumberFormat="1" applyFont="1" applyFill="1" applyBorder="1" applyAlignment="1">
      <alignment horizontal="center" vertical="center"/>
      <protection/>
    </xf>
    <xf numFmtId="4" fontId="4" fillId="0" borderId="0" xfId="33" applyNumberFormat="1" applyFont="1" applyFill="1">
      <alignment/>
      <protection/>
    </xf>
    <xf numFmtId="0" fontId="6" fillId="33" borderId="10" xfId="33" applyFont="1" applyFill="1" applyBorder="1" applyAlignment="1">
      <alignment horizontal="left" vertical="top" wrapText="1"/>
      <protection/>
    </xf>
    <xf numFmtId="0" fontId="6" fillId="0" borderId="11" xfId="33" applyFont="1" applyFill="1" applyBorder="1" applyAlignment="1">
      <alignment horizontal="left" vertical="center" wrapText="1"/>
      <protection/>
    </xf>
    <xf numFmtId="4" fontId="6" fillId="33" borderId="11" xfId="33" applyNumberFormat="1" applyFont="1" applyFill="1" applyBorder="1" applyAlignment="1">
      <alignment horizontal="center" vertical="center" wrapText="1"/>
      <protection/>
    </xf>
    <xf numFmtId="4" fontId="6" fillId="33" borderId="17" xfId="33" applyNumberFormat="1" applyFont="1" applyFill="1" applyBorder="1" applyAlignment="1">
      <alignment horizontal="center" vertical="center" wrapText="1"/>
      <protection/>
    </xf>
    <xf numFmtId="0" fontId="4" fillId="33" borderId="10" xfId="33" applyFont="1" applyFill="1" applyBorder="1" applyAlignment="1">
      <alignment horizontal="left" vertical="top" wrapText="1"/>
      <protection/>
    </xf>
    <xf numFmtId="0" fontId="4" fillId="0" borderId="11" xfId="33" applyFont="1" applyFill="1" applyBorder="1" applyAlignment="1">
      <alignment horizontal="left" vertical="center" wrapText="1"/>
      <protection/>
    </xf>
    <xf numFmtId="4" fontId="6" fillId="33" borderId="11" xfId="33" applyNumberFormat="1" applyFont="1" applyFill="1" applyBorder="1" applyAlignment="1">
      <alignment horizontal="center" vertical="center"/>
      <protection/>
    </xf>
    <xf numFmtId="4" fontId="6" fillId="33" borderId="17" xfId="33" applyNumberFormat="1" applyFont="1" applyFill="1" applyBorder="1" applyAlignment="1">
      <alignment horizontal="center" vertical="center"/>
      <protection/>
    </xf>
    <xf numFmtId="0" fontId="4" fillId="0" borderId="10" xfId="33" applyFont="1" applyFill="1" applyBorder="1" applyAlignment="1">
      <alignment horizontal="left" vertical="top" wrapText="1"/>
      <protection/>
    </xf>
    <xf numFmtId="0" fontId="14" fillId="0" borderId="11" xfId="0" applyFont="1" applyFill="1" applyBorder="1" applyAlignment="1">
      <alignment horizontal="left" vertical="center" wrapText="1"/>
    </xf>
    <xf numFmtId="0" fontId="6" fillId="0" borderId="10" xfId="33" applyFont="1" applyFill="1" applyBorder="1" applyAlignment="1">
      <alignment horizontal="left" vertical="top" wrapText="1"/>
      <protection/>
    </xf>
    <xf numFmtId="0" fontId="6" fillId="0" borderId="0" xfId="33" applyFont="1" applyFill="1">
      <alignment/>
      <protection/>
    </xf>
    <xf numFmtId="0" fontId="14" fillId="0" borderId="10" xfId="0" applyFont="1" applyFill="1" applyBorder="1" applyAlignment="1">
      <alignment horizontal="left" vertical="top" wrapText="1"/>
    </xf>
    <xf numFmtId="0" fontId="14" fillId="0" borderId="10" xfId="0" applyFont="1" applyBorder="1" applyAlignment="1">
      <alignment horizontal="left" vertical="top" wrapText="1"/>
    </xf>
    <xf numFmtId="4" fontId="6" fillId="33" borderId="13" xfId="33" applyNumberFormat="1" applyFont="1" applyFill="1" applyBorder="1" applyAlignment="1">
      <alignment horizontal="center" vertical="center"/>
      <protection/>
    </xf>
    <xf numFmtId="4" fontId="6" fillId="33" borderId="18" xfId="33" applyNumberFormat="1" applyFont="1" applyFill="1" applyBorder="1" applyAlignment="1">
      <alignment horizontal="center" vertical="center"/>
      <protection/>
    </xf>
    <xf numFmtId="0" fontId="8" fillId="33" borderId="0" xfId="33" applyFont="1" applyFill="1" applyAlignment="1">
      <alignment horizontal="center" vertical="center"/>
      <protection/>
    </xf>
    <xf numFmtId="0" fontId="3" fillId="0" borderId="0" xfId="33" applyFont="1">
      <alignment/>
      <protection/>
    </xf>
    <xf numFmtId="4" fontId="3" fillId="0" borderId="0" xfId="33" applyNumberFormat="1" applyFont="1">
      <alignment/>
      <protection/>
    </xf>
    <xf numFmtId="0" fontId="3" fillId="0" borderId="0" xfId="33" applyFont="1" applyAlignment="1">
      <alignment vertical="top" wrapText="1"/>
      <protection/>
    </xf>
    <xf numFmtId="0" fontId="3" fillId="0" borderId="0" xfId="33" applyFont="1" applyAlignment="1">
      <alignment horizontal="center" wrapText="1"/>
      <protection/>
    </xf>
    <xf numFmtId="4" fontId="3" fillId="0" borderId="0" xfId="33" applyNumberFormat="1" applyFont="1" applyAlignment="1">
      <alignment horizontal="center" wrapText="1"/>
      <protection/>
    </xf>
    <xf numFmtId="0" fontId="15" fillId="0" borderId="0" xfId="33" applyFont="1" applyBorder="1" applyAlignment="1">
      <alignment horizontal="center" wrapText="1"/>
      <protection/>
    </xf>
    <xf numFmtId="4" fontId="15" fillId="0" borderId="0" xfId="33" applyNumberFormat="1" applyFont="1" applyBorder="1" applyAlignment="1">
      <alignment horizontal="center" wrapText="1"/>
      <protection/>
    </xf>
    <xf numFmtId="0" fontId="3" fillId="33" borderId="14" xfId="33" applyFont="1" applyFill="1" applyBorder="1" applyAlignment="1">
      <alignment horizontal="center" vertical="center" wrapText="1"/>
      <protection/>
    </xf>
    <xf numFmtId="0" fontId="3" fillId="33" borderId="15" xfId="33" applyFont="1" applyFill="1" applyBorder="1" applyAlignment="1">
      <alignment horizontal="center" vertical="center" wrapText="1"/>
      <protection/>
    </xf>
    <xf numFmtId="4" fontId="3" fillId="33" borderId="19" xfId="33" applyNumberFormat="1" applyFont="1" applyFill="1" applyBorder="1" applyAlignment="1">
      <alignment horizontal="center" vertical="center" wrapText="1"/>
      <protection/>
    </xf>
    <xf numFmtId="4" fontId="3" fillId="33" borderId="16" xfId="33" applyNumberFormat="1" applyFont="1" applyFill="1" applyBorder="1" applyAlignment="1">
      <alignment horizontal="center" vertical="center" wrapText="1"/>
      <protection/>
    </xf>
    <xf numFmtId="0" fontId="13" fillId="0" borderId="0" xfId="33" applyFont="1" applyAlignment="1">
      <alignment vertical="center"/>
      <protection/>
    </xf>
    <xf numFmtId="0" fontId="13" fillId="33" borderId="10" xfId="33" applyFont="1" applyFill="1" applyBorder="1" applyAlignment="1">
      <alignment vertical="top" wrapText="1"/>
      <protection/>
    </xf>
    <xf numFmtId="0" fontId="13" fillId="33" borderId="11" xfId="33" applyFont="1" applyFill="1" applyBorder="1" applyAlignment="1">
      <alignment vertical="top" wrapText="1"/>
      <protection/>
    </xf>
    <xf numFmtId="4" fontId="13" fillId="33" borderId="20" xfId="33" applyNumberFormat="1" applyFont="1" applyFill="1" applyBorder="1" applyAlignment="1">
      <alignment horizontal="center" vertical="center" wrapText="1"/>
      <protection/>
    </xf>
    <xf numFmtId="4" fontId="13" fillId="33" borderId="17" xfId="33" applyNumberFormat="1" applyFont="1" applyFill="1" applyBorder="1" applyAlignment="1">
      <alignment horizontal="center" vertical="center" wrapText="1"/>
      <protection/>
    </xf>
    <xf numFmtId="0" fontId="3" fillId="33" borderId="10" xfId="33" applyFont="1" applyFill="1" applyBorder="1" applyAlignment="1">
      <alignment vertical="top" wrapText="1"/>
      <protection/>
    </xf>
    <xf numFmtId="0" fontId="3" fillId="33" borderId="11" xfId="33" applyFont="1" applyFill="1" applyBorder="1" applyAlignment="1">
      <alignment vertical="top" wrapText="1"/>
      <protection/>
    </xf>
    <xf numFmtId="4" fontId="3" fillId="33" borderId="20" xfId="33" applyNumberFormat="1" applyFont="1" applyFill="1" applyBorder="1" applyAlignment="1">
      <alignment horizontal="center" vertical="center" wrapText="1"/>
      <protection/>
    </xf>
    <xf numFmtId="4" fontId="3" fillId="33" borderId="17" xfId="33" applyNumberFormat="1" applyFont="1" applyFill="1" applyBorder="1" applyAlignment="1">
      <alignment horizontal="center" vertical="center" wrapText="1"/>
      <protection/>
    </xf>
    <xf numFmtId="0" fontId="13" fillId="0" borderId="10" xfId="33" applyFont="1" applyBorder="1" applyAlignment="1">
      <alignment wrapText="1"/>
      <protection/>
    </xf>
    <xf numFmtId="0" fontId="13" fillId="0" borderId="11" xfId="33" applyFont="1" applyBorder="1" applyAlignment="1">
      <alignment wrapText="1"/>
      <protection/>
    </xf>
    <xf numFmtId="4" fontId="13" fillId="0" borderId="20" xfId="33" applyNumberFormat="1" applyFont="1" applyBorder="1" applyAlignment="1">
      <alignment horizontal="center" vertical="center" wrapText="1"/>
      <protection/>
    </xf>
    <xf numFmtId="4" fontId="13" fillId="0" borderId="17" xfId="33" applyNumberFormat="1" applyFont="1" applyBorder="1" applyAlignment="1">
      <alignment horizontal="center" vertical="center" wrapText="1"/>
      <protection/>
    </xf>
    <xf numFmtId="0" fontId="13" fillId="0" borderId="0" xfId="33" applyFont="1">
      <alignment/>
      <protection/>
    </xf>
    <xf numFmtId="0" fontId="3" fillId="0" borderId="10" xfId="33" applyFont="1" applyBorder="1" applyAlignment="1">
      <alignment wrapText="1"/>
      <protection/>
    </xf>
    <xf numFmtId="0" fontId="3" fillId="0" borderId="11" xfId="33" applyFont="1" applyBorder="1" applyAlignment="1">
      <alignment wrapText="1"/>
      <protection/>
    </xf>
    <xf numFmtId="4" fontId="3" fillId="0" borderId="20" xfId="33" applyNumberFormat="1" applyFont="1" applyBorder="1" applyAlignment="1">
      <alignment horizontal="center" vertical="center" wrapText="1"/>
      <protection/>
    </xf>
    <xf numFmtId="4" fontId="3" fillId="0" borderId="17" xfId="33" applyNumberFormat="1" applyFont="1" applyBorder="1" applyAlignment="1">
      <alignment horizontal="center" vertical="center" wrapText="1"/>
      <protection/>
    </xf>
    <xf numFmtId="0" fontId="3" fillId="0" borderId="10" xfId="33" applyFont="1" applyBorder="1">
      <alignment/>
      <protection/>
    </xf>
    <xf numFmtId="4" fontId="3" fillId="0" borderId="20" xfId="33" applyNumberFormat="1" applyFont="1" applyBorder="1" applyAlignment="1">
      <alignment horizontal="center" vertical="center"/>
      <protection/>
    </xf>
    <xf numFmtId="4" fontId="3" fillId="0" borderId="17" xfId="33" applyNumberFormat="1" applyFont="1" applyBorder="1" applyAlignment="1">
      <alignment horizontal="center" vertical="center"/>
      <protection/>
    </xf>
    <xf numFmtId="0" fontId="3" fillId="0" borderId="12" xfId="33" applyFont="1" applyBorder="1">
      <alignment/>
      <protection/>
    </xf>
    <xf numFmtId="0" fontId="3" fillId="0" borderId="13" xfId="33" applyFont="1" applyBorder="1" applyAlignment="1">
      <alignment wrapText="1"/>
      <protection/>
    </xf>
    <xf numFmtId="4" fontId="3" fillId="0" borderId="21" xfId="33" applyNumberFormat="1" applyFont="1" applyBorder="1" applyAlignment="1">
      <alignment horizontal="center" vertical="center"/>
      <protection/>
    </xf>
    <xf numFmtId="4" fontId="3" fillId="0" borderId="18" xfId="33" applyNumberFormat="1" applyFont="1" applyBorder="1" applyAlignment="1">
      <alignment horizontal="center" vertical="center"/>
      <protection/>
    </xf>
    <xf numFmtId="0" fontId="3" fillId="0" borderId="0" xfId="33" applyFont="1" applyAlignment="1">
      <alignment horizontal="center" vertical="top" wrapText="1"/>
      <protection/>
    </xf>
    <xf numFmtId="0" fontId="3" fillId="0" borderId="0" xfId="33" applyFont="1" applyBorder="1">
      <alignment/>
      <protection/>
    </xf>
    <xf numFmtId="0" fontId="6" fillId="0" borderId="14" xfId="33" applyFont="1" applyBorder="1" applyAlignment="1">
      <alignment vertical="center"/>
      <protection/>
    </xf>
    <xf numFmtId="0" fontId="4" fillId="33" borderId="15" xfId="33" applyFont="1" applyFill="1" applyBorder="1" applyAlignment="1">
      <alignment horizontal="center" vertical="center" wrapText="1"/>
      <protection/>
    </xf>
    <xf numFmtId="0" fontId="4" fillId="33" borderId="16" xfId="33" applyFont="1" applyFill="1" applyBorder="1" applyAlignment="1">
      <alignment horizontal="center" vertical="center" wrapText="1"/>
      <protection/>
    </xf>
    <xf numFmtId="0" fontId="13" fillId="0" borderId="0" xfId="33" applyFont="1" applyAlignment="1">
      <alignment horizontal="center" vertical="center"/>
      <protection/>
    </xf>
    <xf numFmtId="49" fontId="13" fillId="0" borderId="10" xfId="33" applyNumberFormat="1" applyFont="1" applyBorder="1" applyAlignment="1">
      <alignment horizontal="center" vertical="center"/>
      <protection/>
    </xf>
    <xf numFmtId="0" fontId="3" fillId="33" borderId="11" xfId="33" applyFont="1" applyFill="1" applyBorder="1" applyAlignment="1">
      <alignment horizontal="center" vertical="center" wrapText="1"/>
      <protection/>
    </xf>
    <xf numFmtId="0" fontId="6" fillId="33" borderId="17" xfId="33" applyFont="1" applyFill="1" applyBorder="1" applyAlignment="1">
      <alignment horizontal="left" vertical="center" wrapText="1"/>
      <protection/>
    </xf>
    <xf numFmtId="49" fontId="6" fillId="0" borderId="10" xfId="33" applyNumberFormat="1" applyFont="1" applyBorder="1" applyAlignment="1">
      <alignment horizontal="center" vertical="center"/>
      <protection/>
    </xf>
    <xf numFmtId="0" fontId="6" fillId="33" borderId="11" xfId="33" applyFont="1" applyFill="1" applyBorder="1" applyAlignment="1">
      <alignment horizontal="center" vertical="center" wrapText="1"/>
      <protection/>
    </xf>
    <xf numFmtId="0" fontId="13" fillId="0" borderId="0" xfId="33" applyFont="1" applyAlignment="1">
      <alignment horizontal="center"/>
      <protection/>
    </xf>
    <xf numFmtId="49" fontId="4" fillId="0" borderId="10" xfId="33" applyNumberFormat="1" applyFont="1" applyBorder="1" applyAlignment="1">
      <alignment horizontal="center" vertical="center"/>
      <protection/>
    </xf>
    <xf numFmtId="0" fontId="4" fillId="33" borderId="11" xfId="33" applyFont="1" applyFill="1" applyBorder="1" applyAlignment="1">
      <alignment horizontal="center" vertical="center" wrapText="1"/>
      <protection/>
    </xf>
    <xf numFmtId="0" fontId="4" fillId="33" borderId="17" xfId="33" applyFont="1" applyFill="1" applyBorder="1" applyAlignment="1">
      <alignment horizontal="left" vertical="center" wrapText="1"/>
      <protection/>
    </xf>
    <xf numFmtId="0" fontId="6" fillId="33" borderId="11" xfId="33" applyFont="1" applyFill="1" applyBorder="1" applyAlignment="1">
      <alignment horizontal="center" vertical="top" wrapText="1"/>
      <protection/>
    </xf>
    <xf numFmtId="0" fontId="13" fillId="33" borderId="17" xfId="33" applyFont="1" applyFill="1" applyBorder="1" applyAlignment="1">
      <alignment horizontal="left" vertical="center" wrapText="1"/>
      <protection/>
    </xf>
    <xf numFmtId="0" fontId="6" fillId="0" borderId="11" xfId="33" applyFont="1" applyBorder="1" applyAlignment="1">
      <alignment horizontal="center" vertical="center" wrapText="1"/>
      <protection/>
    </xf>
    <xf numFmtId="0" fontId="13" fillId="0" borderId="17" xfId="33" applyFont="1" applyBorder="1" applyAlignment="1">
      <alignment horizontal="left" vertical="center" wrapText="1"/>
      <protection/>
    </xf>
    <xf numFmtId="0" fontId="4" fillId="0" borderId="11" xfId="33" applyFont="1" applyBorder="1" applyAlignment="1">
      <alignment horizontal="center" vertical="center" wrapText="1"/>
      <protection/>
    </xf>
    <xf numFmtId="0" fontId="3" fillId="0" borderId="17" xfId="33" applyFont="1" applyBorder="1" applyAlignment="1">
      <alignment horizontal="left" vertical="center" wrapText="1"/>
      <protection/>
    </xf>
    <xf numFmtId="0" fontId="4" fillId="0" borderId="11" xfId="33" applyFont="1" applyBorder="1" applyAlignment="1">
      <alignment horizontal="center" vertical="center"/>
      <protection/>
    </xf>
    <xf numFmtId="49" fontId="4" fillId="0" borderId="12" xfId="33" applyNumberFormat="1" applyFont="1" applyBorder="1" applyAlignment="1">
      <alignment horizontal="center" vertical="center"/>
      <protection/>
    </xf>
    <xf numFmtId="0" fontId="4" fillId="0" borderId="13" xfId="33" applyFont="1" applyBorder="1" applyAlignment="1">
      <alignment horizontal="center" vertical="center"/>
      <protection/>
    </xf>
    <xf numFmtId="0" fontId="3" fillId="0" borderId="18" xfId="33" applyFont="1" applyBorder="1" applyAlignment="1">
      <alignment horizontal="left" vertical="center" wrapText="1"/>
      <protection/>
    </xf>
    <xf numFmtId="49" fontId="4" fillId="0" borderId="0" xfId="33" applyNumberFormat="1" applyFont="1" applyFill="1">
      <alignment/>
      <protection/>
    </xf>
    <xf numFmtId="49" fontId="4" fillId="0" borderId="0" xfId="33" applyNumberFormat="1" applyFont="1" applyFill="1" applyAlignment="1">
      <alignment horizontal="center" vertical="top"/>
      <protection/>
    </xf>
    <xf numFmtId="49" fontId="4" fillId="0" borderId="0" xfId="33" applyNumberFormat="1" applyFont="1" applyFill="1" applyAlignment="1">
      <alignment horizontal="center"/>
      <protection/>
    </xf>
    <xf numFmtId="164" fontId="4" fillId="0" borderId="0" xfId="33" applyNumberFormat="1" applyFont="1" applyFill="1">
      <alignment/>
      <protection/>
    </xf>
    <xf numFmtId="0" fontId="3" fillId="0" borderId="0" xfId="33" applyFont="1" applyFill="1" applyBorder="1" applyAlignment="1">
      <alignment horizontal="center" vertical="center" wrapText="1"/>
      <protection/>
    </xf>
    <xf numFmtId="49" fontId="4" fillId="0" borderId="0" xfId="33" applyNumberFormat="1" applyFont="1" applyFill="1" applyAlignment="1">
      <alignment horizontal="center" wrapText="1"/>
      <protection/>
    </xf>
    <xf numFmtId="0" fontId="15" fillId="0" borderId="14" xfId="33" applyFont="1" applyFill="1" applyBorder="1" applyAlignment="1">
      <alignment horizontal="center" vertical="center"/>
      <protection/>
    </xf>
    <xf numFmtId="49" fontId="15" fillId="0" borderId="15" xfId="33" applyNumberFormat="1" applyFont="1" applyFill="1" applyBorder="1" applyAlignment="1">
      <alignment horizontal="center" vertical="center"/>
      <protection/>
    </xf>
    <xf numFmtId="164" fontId="15" fillId="0" borderId="15" xfId="33" applyNumberFormat="1" applyFont="1" applyFill="1" applyBorder="1" applyAlignment="1">
      <alignment horizontal="center" vertical="center" wrapText="1"/>
      <protection/>
    </xf>
    <xf numFmtId="164" fontId="15" fillId="0" borderId="16" xfId="33" applyNumberFormat="1" applyFont="1" applyFill="1" applyBorder="1" applyAlignment="1">
      <alignment horizontal="center" vertical="center" wrapText="1"/>
      <protection/>
    </xf>
    <xf numFmtId="0" fontId="13" fillId="0" borderId="0" xfId="33" applyFont="1" applyFill="1" applyAlignment="1">
      <alignment vertical="center"/>
      <protection/>
    </xf>
    <xf numFmtId="0" fontId="15" fillId="0" borderId="10" xfId="33" applyFont="1" applyFill="1" applyBorder="1" applyAlignment="1">
      <alignment vertical="top"/>
      <protection/>
    </xf>
    <xf numFmtId="49" fontId="15" fillId="0" borderId="11" xfId="33" applyNumberFormat="1" applyFont="1" applyFill="1" applyBorder="1" applyAlignment="1">
      <alignment horizontal="center" vertical="center" wrapText="1"/>
      <protection/>
    </xf>
    <xf numFmtId="4" fontId="15" fillId="0" borderId="11" xfId="33" applyNumberFormat="1" applyFont="1" applyFill="1" applyBorder="1" applyAlignment="1">
      <alignment horizontal="center" vertical="center" wrapText="1"/>
      <protection/>
    </xf>
    <xf numFmtId="165" fontId="3" fillId="0" borderId="0" xfId="33" applyNumberFormat="1" applyFont="1" applyFill="1">
      <alignment/>
      <protection/>
    </xf>
    <xf numFmtId="0" fontId="15" fillId="0" borderId="10" xfId="33" applyFont="1" applyFill="1" applyBorder="1">
      <alignment/>
      <protection/>
    </xf>
    <xf numFmtId="0" fontId="15" fillId="0" borderId="10" xfId="33" applyFont="1" applyFill="1" applyBorder="1" applyAlignment="1">
      <alignment wrapText="1"/>
      <protection/>
    </xf>
    <xf numFmtId="0" fontId="16" fillId="0" borderId="10" xfId="33" applyFont="1" applyFill="1" applyBorder="1" applyAlignment="1">
      <alignment wrapText="1"/>
      <protection/>
    </xf>
    <xf numFmtId="49" fontId="16" fillId="0" borderId="11" xfId="33" applyNumberFormat="1" applyFont="1" applyFill="1" applyBorder="1" applyAlignment="1">
      <alignment horizontal="center" vertical="center" wrapText="1"/>
      <protection/>
    </xf>
    <xf numFmtId="4" fontId="16" fillId="0" borderId="11" xfId="33" applyNumberFormat="1" applyFont="1" applyFill="1" applyBorder="1" applyAlignment="1">
      <alignment horizontal="center" vertical="center" wrapText="1"/>
      <protection/>
    </xf>
    <xf numFmtId="4" fontId="16" fillId="0" borderId="17" xfId="33" applyNumberFormat="1" applyFont="1" applyFill="1" applyBorder="1" applyAlignment="1">
      <alignment horizontal="center" vertical="center" wrapText="1"/>
      <protection/>
    </xf>
    <xf numFmtId="4" fontId="3" fillId="0" borderId="0" xfId="33" applyNumberFormat="1" applyFont="1" applyFill="1">
      <alignment/>
      <protection/>
    </xf>
    <xf numFmtId="0" fontId="16" fillId="0" borderId="10" xfId="33" applyFont="1" applyFill="1" applyBorder="1" applyAlignment="1">
      <alignment horizontal="left" vertical="center" wrapText="1"/>
      <protection/>
    </xf>
    <xf numFmtId="0" fontId="16" fillId="0" borderId="10" xfId="33" applyFont="1" applyFill="1" applyBorder="1" applyAlignment="1">
      <alignment vertical="top" wrapText="1"/>
      <protection/>
    </xf>
    <xf numFmtId="3" fontId="16" fillId="0" borderId="11" xfId="33" applyNumberFormat="1" applyFont="1" applyFill="1" applyBorder="1" applyAlignment="1">
      <alignment horizontal="center" vertical="center" wrapText="1"/>
      <protection/>
    </xf>
    <xf numFmtId="0" fontId="15" fillId="0" borderId="10" xfId="33" applyFont="1" applyFill="1" applyBorder="1" applyAlignment="1">
      <alignment vertical="top" wrapText="1"/>
      <protection/>
    </xf>
    <xf numFmtId="0" fontId="16" fillId="0" borderId="10" xfId="0" applyFont="1" applyFill="1" applyBorder="1" applyAlignment="1">
      <alignment wrapText="1"/>
    </xf>
    <xf numFmtId="0" fontId="17" fillId="0" borderId="10" xfId="33" applyFont="1" applyFill="1" applyBorder="1" applyAlignment="1">
      <alignment vertical="top" wrapText="1"/>
      <protection/>
    </xf>
    <xf numFmtId="49" fontId="17" fillId="0" borderId="10" xfId="0" applyNumberFormat="1" applyFont="1" applyFill="1" applyBorder="1" applyAlignment="1">
      <alignment horizontal="left" vertical="top" wrapText="1"/>
    </xf>
    <xf numFmtId="49" fontId="17" fillId="0" borderId="11" xfId="33" applyNumberFormat="1" applyFont="1" applyFill="1" applyBorder="1" applyAlignment="1">
      <alignment horizontal="center" vertical="center" wrapText="1"/>
      <protection/>
    </xf>
    <xf numFmtId="49" fontId="16" fillId="0" borderId="11" xfId="33" applyNumberFormat="1" applyFont="1" applyFill="1" applyBorder="1" applyAlignment="1">
      <alignment horizontal="center" vertical="top" wrapText="1"/>
      <protection/>
    </xf>
    <xf numFmtId="49" fontId="17" fillId="0" borderId="11" xfId="33" applyNumberFormat="1" applyFont="1" applyFill="1" applyBorder="1" applyAlignment="1">
      <alignment horizontal="center" vertical="top" wrapText="1"/>
      <protection/>
    </xf>
    <xf numFmtId="0" fontId="17" fillId="0" borderId="10" xfId="0" applyFont="1" applyFill="1" applyBorder="1" applyAlignment="1">
      <alignment vertical="top" wrapText="1"/>
    </xf>
    <xf numFmtId="0" fontId="15" fillId="0" borderId="10" xfId="33" applyFont="1" applyFill="1" applyBorder="1" applyAlignment="1">
      <alignment vertical="center" wrapText="1"/>
      <protection/>
    </xf>
    <xf numFmtId="0" fontId="16" fillId="0" borderId="10" xfId="33" applyFont="1" applyFill="1" applyBorder="1" applyAlignment="1">
      <alignment horizontal="justify"/>
      <protection/>
    </xf>
    <xf numFmtId="0" fontId="17" fillId="0" borderId="0" xfId="0" applyFont="1" applyFill="1" applyAlignment="1">
      <alignment wrapText="1"/>
    </xf>
    <xf numFmtId="0" fontId="16" fillId="0" borderId="0" xfId="0" applyFont="1" applyFill="1" applyAlignment="1">
      <alignment vertical="top" wrapText="1"/>
    </xf>
    <xf numFmtId="4" fontId="16" fillId="0" borderId="11" xfId="33" applyNumberFormat="1" applyFont="1" applyFill="1" applyBorder="1" applyAlignment="1">
      <alignment horizontal="center" vertical="center"/>
      <protection/>
    </xf>
    <xf numFmtId="4" fontId="16" fillId="0" borderId="17" xfId="33" applyNumberFormat="1" applyFont="1" applyFill="1" applyBorder="1" applyAlignment="1">
      <alignment horizontal="center" vertical="center"/>
      <protection/>
    </xf>
    <xf numFmtId="0" fontId="17" fillId="0" borderId="10" xfId="0" applyFont="1" applyFill="1" applyBorder="1" applyAlignment="1">
      <alignment wrapText="1"/>
    </xf>
    <xf numFmtId="0" fontId="17" fillId="0" borderId="10" xfId="0" applyFont="1" applyFill="1" applyBorder="1" applyAlignment="1">
      <alignment/>
    </xf>
    <xf numFmtId="0" fontId="11" fillId="0" borderId="10" xfId="0" applyFont="1" applyFill="1" applyBorder="1" applyAlignment="1">
      <alignment wrapText="1"/>
    </xf>
    <xf numFmtId="0" fontId="16" fillId="0" borderId="10" xfId="33" applyFont="1" applyFill="1" applyBorder="1" applyAlignment="1">
      <alignment vertical="center" wrapText="1"/>
      <protection/>
    </xf>
    <xf numFmtId="49" fontId="16" fillId="0" borderId="20" xfId="33" applyNumberFormat="1" applyFont="1" applyFill="1" applyBorder="1" applyAlignment="1">
      <alignment horizontal="center" vertical="center" wrapText="1"/>
      <protection/>
    </xf>
    <xf numFmtId="4" fontId="17" fillId="0" borderId="11" xfId="33" applyNumberFormat="1" applyFont="1" applyFill="1" applyBorder="1" applyAlignment="1">
      <alignment horizontal="center" vertical="center"/>
      <protection/>
    </xf>
    <xf numFmtId="0" fontId="17" fillId="0" borderId="11" xfId="0" applyNumberFormat="1" applyFont="1" applyFill="1" applyBorder="1" applyAlignment="1">
      <alignment vertical="top" wrapText="1"/>
    </xf>
    <xf numFmtId="0" fontId="17" fillId="0" borderId="20" xfId="0" applyNumberFormat="1" applyFont="1" applyFill="1" applyBorder="1" applyAlignment="1">
      <alignment horizontal="center" vertical="top" wrapText="1"/>
    </xf>
    <xf numFmtId="0" fontId="17" fillId="0" borderId="11" xfId="0" applyNumberFormat="1" applyFont="1" applyFill="1" applyBorder="1" applyAlignment="1">
      <alignment horizontal="center" vertical="top" wrapText="1"/>
    </xf>
    <xf numFmtId="0" fontId="15" fillId="0" borderId="10" xfId="33" applyFont="1" applyFill="1" applyBorder="1" applyAlignment="1">
      <alignment horizontal="left" vertical="center" wrapText="1"/>
      <protection/>
    </xf>
    <xf numFmtId="49" fontId="16" fillId="0" borderId="11" xfId="33" applyNumberFormat="1" applyFont="1" applyFill="1" applyBorder="1" applyAlignment="1">
      <alignment horizontal="center" vertical="center"/>
      <protection/>
    </xf>
    <xf numFmtId="0" fontId="16" fillId="0" borderId="12" xfId="33" applyFont="1" applyFill="1" applyBorder="1" applyAlignment="1">
      <alignment vertical="top" wrapText="1"/>
      <protection/>
    </xf>
    <xf numFmtId="49" fontId="16" fillId="0" borderId="13" xfId="33" applyNumberFormat="1" applyFont="1" applyFill="1" applyBorder="1" applyAlignment="1">
      <alignment horizontal="center" vertical="center" wrapText="1"/>
      <protection/>
    </xf>
    <xf numFmtId="49" fontId="16" fillId="0" borderId="13" xfId="33" applyNumberFormat="1" applyFont="1" applyFill="1" applyBorder="1" applyAlignment="1">
      <alignment horizontal="center" vertical="center"/>
      <protection/>
    </xf>
    <xf numFmtId="0" fontId="13" fillId="0" borderId="0" xfId="33" applyFont="1" applyFill="1">
      <alignment/>
      <protection/>
    </xf>
    <xf numFmtId="165" fontId="4" fillId="0" borderId="0" xfId="33" applyNumberFormat="1" applyFont="1" applyFill="1">
      <alignment/>
      <protection/>
    </xf>
    <xf numFmtId="4" fontId="4" fillId="0" borderId="0" xfId="33" applyNumberFormat="1" applyFont="1" applyFill="1" applyAlignment="1">
      <alignment horizontal="center"/>
      <protection/>
    </xf>
    <xf numFmtId="49" fontId="16" fillId="0" borderId="0" xfId="33" applyNumberFormat="1" applyFont="1" applyFill="1">
      <alignment/>
      <protection/>
    </xf>
    <xf numFmtId="49" fontId="16" fillId="0" borderId="0" xfId="33" applyNumberFormat="1" applyFont="1" applyFill="1" applyAlignment="1">
      <alignment horizontal="center" vertical="top"/>
      <protection/>
    </xf>
    <xf numFmtId="49" fontId="16" fillId="0" borderId="0" xfId="33" applyNumberFormat="1" applyFont="1" applyFill="1" applyAlignment="1">
      <alignment horizontal="center"/>
      <protection/>
    </xf>
    <xf numFmtId="0" fontId="2" fillId="0" borderId="0" xfId="33" applyFill="1">
      <alignment/>
      <protection/>
    </xf>
    <xf numFmtId="0" fontId="16" fillId="0" borderId="0" xfId="33" applyFont="1" applyFill="1" applyAlignment="1">
      <alignment vertical="center" wrapText="1"/>
      <protection/>
    </xf>
    <xf numFmtId="0" fontId="9" fillId="0" borderId="0" xfId="33" applyFont="1" applyFill="1" applyBorder="1" applyAlignment="1">
      <alignment vertical="center" wrapText="1"/>
      <protection/>
    </xf>
    <xf numFmtId="4" fontId="16" fillId="0" borderId="0" xfId="33" applyNumberFormat="1" applyFont="1" applyFill="1" applyAlignment="1">
      <alignment horizontal="center"/>
      <protection/>
    </xf>
    <xf numFmtId="4" fontId="15" fillId="0" borderId="15" xfId="33" applyNumberFormat="1" applyFont="1" applyFill="1" applyBorder="1" applyAlignment="1">
      <alignment horizontal="center" vertical="center" wrapText="1"/>
      <protection/>
    </xf>
    <xf numFmtId="4" fontId="15" fillId="0" borderId="16" xfId="33" applyNumberFormat="1" applyFont="1" applyFill="1" applyBorder="1" applyAlignment="1">
      <alignment horizontal="center" vertical="center" wrapText="1"/>
      <protection/>
    </xf>
    <xf numFmtId="0" fontId="18" fillId="0" borderId="0" xfId="33" applyFont="1" applyFill="1" applyAlignment="1">
      <alignment horizontal="center" vertical="center"/>
      <protection/>
    </xf>
    <xf numFmtId="49" fontId="15" fillId="0" borderId="11" xfId="33" applyNumberFormat="1" applyFont="1" applyFill="1" applyBorder="1" applyAlignment="1">
      <alignment horizontal="center" vertical="center"/>
      <protection/>
    </xf>
    <xf numFmtId="4" fontId="11" fillId="0" borderId="11" xfId="33" applyNumberFormat="1" applyFont="1" applyFill="1" applyBorder="1" applyAlignment="1">
      <alignment horizontal="center" vertical="center" wrapText="1"/>
      <protection/>
    </xf>
    <xf numFmtId="0" fontId="19" fillId="0" borderId="0" xfId="33" applyFont="1" applyFill="1">
      <alignment/>
      <protection/>
    </xf>
    <xf numFmtId="4" fontId="11" fillId="0" borderId="17" xfId="33" applyNumberFormat="1" applyFont="1" applyFill="1" applyBorder="1" applyAlignment="1">
      <alignment horizontal="center" vertical="center" wrapText="1"/>
      <protection/>
    </xf>
    <xf numFmtId="4" fontId="19" fillId="0" borderId="0" xfId="33" applyNumberFormat="1" applyFont="1" applyFill="1">
      <alignment/>
      <protection/>
    </xf>
    <xf numFmtId="4" fontId="11" fillId="0" borderId="11" xfId="33" applyNumberFormat="1" applyFont="1" applyFill="1" applyBorder="1" applyAlignment="1">
      <alignment horizontal="center" vertical="center"/>
      <protection/>
    </xf>
    <xf numFmtId="0" fontId="18" fillId="0" borderId="0" xfId="33" applyFont="1" applyFill="1">
      <alignment/>
      <protection/>
    </xf>
    <xf numFmtId="4" fontId="2" fillId="0" borderId="0" xfId="33" applyNumberFormat="1" applyFont="1" applyFill="1">
      <alignment/>
      <protection/>
    </xf>
    <xf numFmtId="0" fontId="2" fillId="0" borderId="0" xfId="33" applyFont="1" applyFill="1">
      <alignment/>
      <protection/>
    </xf>
    <xf numFmtId="4" fontId="20" fillId="0" borderId="0" xfId="33" applyNumberFormat="1" applyFont="1" applyFill="1">
      <alignment/>
      <protection/>
    </xf>
    <xf numFmtId="4" fontId="21" fillId="0" borderId="0" xfId="33" applyNumberFormat="1" applyFont="1" applyFill="1">
      <alignment/>
      <protection/>
    </xf>
    <xf numFmtId="0" fontId="21" fillId="0" borderId="0" xfId="33" applyFont="1" applyFill="1">
      <alignment/>
      <protection/>
    </xf>
    <xf numFmtId="4" fontId="17" fillId="0" borderId="17" xfId="33" applyNumberFormat="1" applyFont="1" applyFill="1" applyBorder="1" applyAlignment="1">
      <alignment horizontal="center" vertical="center"/>
      <protection/>
    </xf>
    <xf numFmtId="0" fontId="22" fillId="0" borderId="0" xfId="33" applyFont="1" applyFill="1">
      <alignment/>
      <protection/>
    </xf>
    <xf numFmtId="0" fontId="20" fillId="0" borderId="0" xfId="33" applyFont="1" applyFill="1">
      <alignment/>
      <protection/>
    </xf>
    <xf numFmtId="4" fontId="16" fillId="0" borderId="11" xfId="33" applyNumberFormat="1" applyFont="1" applyFill="1" applyBorder="1" applyAlignment="1">
      <alignment horizontal="center" vertical="top"/>
      <protection/>
    </xf>
    <xf numFmtId="0" fontId="23" fillId="0" borderId="0" xfId="33" applyFont="1" applyFill="1">
      <alignment/>
      <protection/>
    </xf>
    <xf numFmtId="4" fontId="17" fillId="0" borderId="20" xfId="33" applyNumberFormat="1" applyFont="1" applyFill="1" applyBorder="1" applyAlignment="1">
      <alignment horizontal="center" vertical="center"/>
      <protection/>
    </xf>
    <xf numFmtId="49" fontId="17" fillId="0" borderId="11" xfId="0" applyNumberFormat="1" applyFont="1" applyFill="1" applyBorder="1" applyAlignment="1">
      <alignment horizontal="center" vertical="top" wrapText="1"/>
    </xf>
    <xf numFmtId="0" fontId="24" fillId="0" borderId="0" xfId="33" applyFont="1" applyFill="1">
      <alignment/>
      <protection/>
    </xf>
    <xf numFmtId="4" fontId="17" fillId="0" borderId="22" xfId="33" applyNumberFormat="1" applyFont="1" applyFill="1" applyBorder="1" applyAlignment="1">
      <alignment horizontal="center" vertical="center"/>
      <protection/>
    </xf>
    <xf numFmtId="4" fontId="17" fillId="0" borderId="11"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4" fontId="17" fillId="0" borderId="23" xfId="33" applyNumberFormat="1" applyFont="1" applyFill="1" applyBorder="1" applyAlignment="1">
      <alignment horizontal="center" vertical="center"/>
      <protection/>
    </xf>
    <xf numFmtId="0" fontId="25" fillId="0" borderId="0" xfId="33" applyFont="1" applyFill="1">
      <alignment/>
      <protection/>
    </xf>
    <xf numFmtId="4" fontId="17" fillId="0" borderId="11" xfId="33" applyNumberFormat="1" applyFont="1" applyFill="1" applyBorder="1" applyAlignment="1">
      <alignment horizontal="center" vertical="center" wrapText="1"/>
      <protection/>
    </xf>
    <xf numFmtId="4" fontId="17" fillId="0" borderId="17" xfId="33" applyNumberFormat="1" applyFont="1" applyFill="1" applyBorder="1" applyAlignment="1">
      <alignment horizontal="center" vertical="center" wrapText="1"/>
      <protection/>
    </xf>
    <xf numFmtId="4" fontId="17" fillId="0" borderId="20" xfId="33" applyNumberFormat="1" applyFont="1" applyFill="1" applyBorder="1" applyAlignment="1">
      <alignment horizontal="center" vertical="center" wrapText="1"/>
      <protection/>
    </xf>
    <xf numFmtId="4" fontId="16" fillId="0" borderId="20" xfId="33" applyNumberFormat="1" applyFont="1" applyFill="1" applyBorder="1" applyAlignment="1">
      <alignment horizontal="center" vertical="center" wrapText="1"/>
      <protection/>
    </xf>
    <xf numFmtId="4" fontId="17" fillId="0" borderId="13" xfId="33" applyNumberFormat="1" applyFont="1" applyFill="1" applyBorder="1" applyAlignment="1">
      <alignment horizontal="center" vertical="center"/>
      <protection/>
    </xf>
    <xf numFmtId="4" fontId="17" fillId="0" borderId="18" xfId="33" applyNumberFormat="1" applyFont="1" applyFill="1" applyBorder="1" applyAlignment="1">
      <alignment horizontal="center" vertical="center"/>
      <protection/>
    </xf>
    <xf numFmtId="4" fontId="16" fillId="0" borderId="11" xfId="33" applyNumberFormat="1" applyFont="1" applyFill="1" applyBorder="1" applyAlignment="1">
      <alignment horizontal="center"/>
      <protection/>
    </xf>
    <xf numFmtId="49" fontId="14" fillId="0" borderId="0" xfId="33" applyNumberFormat="1" applyFont="1" applyFill="1">
      <alignment/>
      <protection/>
    </xf>
    <xf numFmtId="0" fontId="3" fillId="0" borderId="0" xfId="33" applyFont="1" applyFill="1" applyBorder="1" applyAlignment="1">
      <alignment vertical="top" wrapText="1"/>
      <protection/>
    </xf>
    <xf numFmtId="49" fontId="4" fillId="0" borderId="0" xfId="33" applyNumberFormat="1" applyFont="1" applyFill="1" applyBorder="1" applyAlignment="1">
      <alignment horizontal="center" vertical="top" wrapText="1"/>
      <protection/>
    </xf>
    <xf numFmtId="49" fontId="14" fillId="0" borderId="0" xfId="33" applyNumberFormat="1" applyFont="1" applyFill="1" applyBorder="1" applyAlignment="1">
      <alignment horizontal="center" vertical="top" wrapText="1"/>
      <protection/>
    </xf>
    <xf numFmtId="0" fontId="16" fillId="0" borderId="0" xfId="33" applyFont="1" applyFill="1">
      <alignment/>
      <protection/>
    </xf>
    <xf numFmtId="4" fontId="4" fillId="0" borderId="0" xfId="33" applyNumberFormat="1" applyFont="1" applyFill="1" applyBorder="1" applyAlignment="1">
      <alignment horizontal="center" vertical="top" wrapText="1"/>
      <protection/>
    </xf>
    <xf numFmtId="4" fontId="14" fillId="0" borderId="0" xfId="33" applyNumberFormat="1" applyFont="1" applyFill="1" applyBorder="1" applyAlignment="1">
      <alignment horizontal="center" vertical="top" wrapText="1"/>
      <protection/>
    </xf>
    <xf numFmtId="0" fontId="15" fillId="0" borderId="14" xfId="33" applyFont="1" applyFill="1" applyBorder="1" applyAlignment="1">
      <alignment horizontal="center" vertical="center" wrapText="1"/>
      <protection/>
    </xf>
    <xf numFmtId="0" fontId="15" fillId="0" borderId="15" xfId="33" applyFont="1" applyFill="1" applyBorder="1" applyAlignment="1">
      <alignment horizontal="center" vertical="center" wrapText="1"/>
      <protection/>
    </xf>
    <xf numFmtId="49" fontId="15" fillId="0" borderId="15" xfId="33" applyNumberFormat="1" applyFont="1" applyFill="1" applyBorder="1" applyAlignment="1">
      <alignment horizontal="center" vertical="center" wrapText="1"/>
      <protection/>
    </xf>
    <xf numFmtId="0" fontId="11" fillId="0" borderId="15" xfId="33" applyFont="1" applyFill="1" applyBorder="1" applyAlignment="1">
      <alignment horizontal="center" vertical="center" wrapText="1"/>
      <protection/>
    </xf>
    <xf numFmtId="0" fontId="11" fillId="0" borderId="16" xfId="33" applyFont="1" applyFill="1" applyBorder="1" applyAlignment="1">
      <alignment horizontal="center" vertical="center" wrapText="1"/>
      <protection/>
    </xf>
    <xf numFmtId="0" fontId="15" fillId="0" borderId="10" xfId="33" applyFont="1" applyFill="1" applyBorder="1" applyAlignment="1">
      <alignment horizontal="left" vertical="top" wrapText="1"/>
      <protection/>
    </xf>
    <xf numFmtId="0" fontId="15" fillId="0" borderId="11" xfId="33" applyFont="1" applyFill="1" applyBorder="1" applyAlignment="1">
      <alignment horizontal="center" vertical="center" wrapText="1"/>
      <protection/>
    </xf>
    <xf numFmtId="4" fontId="13" fillId="0" borderId="0" xfId="33" applyNumberFormat="1" applyFont="1" applyFill="1">
      <alignment/>
      <protection/>
    </xf>
    <xf numFmtId="0" fontId="11" fillId="0" borderId="10" xfId="33" applyFont="1" applyFill="1" applyBorder="1" applyAlignment="1">
      <alignment vertical="top" wrapText="1"/>
      <protection/>
    </xf>
    <xf numFmtId="3" fontId="15" fillId="0" borderId="11" xfId="33" applyNumberFormat="1" applyFont="1" applyFill="1" applyBorder="1" applyAlignment="1">
      <alignment horizontal="center" vertical="center" wrapText="1"/>
      <protection/>
    </xf>
    <xf numFmtId="4" fontId="15" fillId="0" borderId="11" xfId="33" applyNumberFormat="1" applyFont="1" applyFill="1" applyBorder="1" applyAlignment="1">
      <alignment horizontal="center" vertical="center"/>
      <protection/>
    </xf>
    <xf numFmtId="0" fontId="16" fillId="0" borderId="10" xfId="33" applyFont="1" applyFill="1" applyBorder="1" applyAlignment="1">
      <alignment horizontal="left" vertical="top" wrapText="1"/>
      <protection/>
    </xf>
    <xf numFmtId="0" fontId="16" fillId="0" borderId="10" xfId="0" applyFont="1" applyFill="1" applyBorder="1" applyAlignment="1">
      <alignment vertical="top" wrapText="1"/>
    </xf>
    <xf numFmtId="4" fontId="16" fillId="0" borderId="13" xfId="33" applyNumberFormat="1" applyFont="1" applyFill="1" applyBorder="1" applyAlignment="1">
      <alignment horizontal="center" vertical="center"/>
      <protection/>
    </xf>
    <xf numFmtId="4" fontId="14" fillId="0" borderId="0" xfId="33" applyNumberFormat="1" applyFont="1" applyFill="1">
      <alignment/>
      <protection/>
    </xf>
    <xf numFmtId="0" fontId="3" fillId="0" borderId="0" xfId="33" applyFont="1" applyBorder="1" applyAlignment="1">
      <alignment horizontal="center"/>
      <protection/>
    </xf>
    <xf numFmtId="0" fontId="15" fillId="0" borderId="0" xfId="33" applyFont="1" applyAlignment="1">
      <alignment horizontal="center" wrapText="1"/>
      <protection/>
    </xf>
    <xf numFmtId="0" fontId="16" fillId="0" borderId="10" xfId="33" applyFont="1" applyBorder="1" applyAlignment="1">
      <alignment horizontal="center"/>
      <protection/>
    </xf>
    <xf numFmtId="0" fontId="16" fillId="0" borderId="11" xfId="33" applyFont="1" applyBorder="1">
      <alignment/>
      <protection/>
    </xf>
    <xf numFmtId="4" fontId="16" fillId="0" borderId="20" xfId="33" applyNumberFormat="1" applyFont="1" applyBorder="1" applyAlignment="1">
      <alignment horizontal="center"/>
      <protection/>
    </xf>
    <xf numFmtId="0" fontId="16" fillId="0" borderId="11" xfId="33" applyFont="1" applyBorder="1" applyAlignment="1">
      <alignment wrapText="1"/>
      <protection/>
    </xf>
    <xf numFmtId="0" fontId="16" fillId="0" borderId="13" xfId="33" applyFont="1" applyBorder="1">
      <alignment/>
      <protection/>
    </xf>
    <xf numFmtId="0" fontId="2" fillId="0" borderId="0" xfId="33">
      <alignment/>
      <protection/>
    </xf>
    <xf numFmtId="0" fontId="4" fillId="0" borderId="0" xfId="33" applyFont="1">
      <alignment/>
      <protection/>
    </xf>
    <xf numFmtId="0" fontId="16" fillId="0" borderId="0" xfId="33" applyFont="1" applyBorder="1" applyAlignment="1">
      <alignment/>
      <protection/>
    </xf>
    <xf numFmtId="0" fontId="16" fillId="0" borderId="0" xfId="33" applyFont="1" applyBorder="1" applyAlignment="1">
      <alignment wrapText="1"/>
      <protection/>
    </xf>
    <xf numFmtId="0" fontId="16" fillId="0" borderId="0" xfId="33" applyFont="1">
      <alignment/>
      <protection/>
    </xf>
    <xf numFmtId="0" fontId="4" fillId="0" borderId="11" xfId="33" applyFont="1" applyBorder="1" applyAlignment="1">
      <alignment horizontal="center"/>
      <protection/>
    </xf>
    <xf numFmtId="0" fontId="4" fillId="0" borderId="0" xfId="33" applyFont="1" applyBorder="1">
      <alignment/>
      <protection/>
    </xf>
    <xf numFmtId="0" fontId="4" fillId="0" borderId="0" xfId="33" applyFont="1" applyBorder="1" applyAlignment="1">
      <alignment wrapText="1"/>
      <protection/>
    </xf>
    <xf numFmtId="0" fontId="16" fillId="0" borderId="0" xfId="33" applyFont="1" applyAlignment="1">
      <alignment horizontal="right"/>
      <protection/>
    </xf>
    <xf numFmtId="0" fontId="15" fillId="0" borderId="14" xfId="33" applyFont="1" applyBorder="1" applyAlignment="1">
      <alignment horizontal="center" wrapText="1"/>
      <protection/>
    </xf>
    <xf numFmtId="0" fontId="15" fillId="0" borderId="19" xfId="33" applyFont="1" applyBorder="1" applyAlignment="1">
      <alignment horizontal="center" wrapText="1"/>
      <protection/>
    </xf>
    <xf numFmtId="0" fontId="15" fillId="0" borderId="16" xfId="33" applyFont="1" applyBorder="1" applyAlignment="1">
      <alignment horizontal="center" wrapText="1"/>
      <protection/>
    </xf>
    <xf numFmtId="0" fontId="16" fillId="0" borderId="10" xfId="33" applyFont="1" applyBorder="1" applyAlignment="1">
      <alignment horizontal="center" wrapText="1"/>
      <protection/>
    </xf>
    <xf numFmtId="4" fontId="16" fillId="0" borderId="20" xfId="33" applyNumberFormat="1" applyFont="1" applyBorder="1" applyAlignment="1">
      <alignment horizontal="center" vertical="center"/>
      <protection/>
    </xf>
    <xf numFmtId="4" fontId="16" fillId="0" borderId="17" xfId="33" applyNumberFormat="1" applyFont="1" applyBorder="1" applyAlignment="1">
      <alignment horizontal="center" vertical="center"/>
      <protection/>
    </xf>
    <xf numFmtId="0" fontId="16" fillId="0" borderId="12" xfId="33" applyFont="1" applyBorder="1" applyAlignment="1">
      <alignment horizontal="center"/>
      <protection/>
    </xf>
    <xf numFmtId="4" fontId="16" fillId="0" borderId="21" xfId="33" applyNumberFormat="1" applyFont="1" applyBorder="1" applyAlignment="1">
      <alignment horizontal="center" vertical="center"/>
      <protection/>
    </xf>
    <xf numFmtId="4" fontId="16" fillId="0" borderId="18" xfId="33" applyNumberFormat="1" applyFont="1" applyBorder="1" applyAlignment="1">
      <alignment horizontal="center" vertical="center"/>
      <protection/>
    </xf>
    <xf numFmtId="0" fontId="3" fillId="0" borderId="0" xfId="33" applyFont="1" applyAlignment="1">
      <alignment vertical="center" wrapText="1"/>
      <protection/>
    </xf>
    <xf numFmtId="0" fontId="16" fillId="0" borderId="0" xfId="33" applyFont="1" applyAlignment="1">
      <alignment horizontal="justify"/>
      <protection/>
    </xf>
    <xf numFmtId="0" fontId="13" fillId="0" borderId="14" xfId="33" applyFont="1" applyBorder="1" applyAlignment="1">
      <alignment horizontal="center" vertical="center" wrapText="1"/>
      <protection/>
    </xf>
    <xf numFmtId="0" fontId="13" fillId="0" borderId="15" xfId="33" applyFont="1" applyBorder="1" applyAlignment="1">
      <alignment horizontal="center" vertical="center" wrapText="1"/>
      <protection/>
    </xf>
    <xf numFmtId="0" fontId="13" fillId="0" borderId="16" xfId="33" applyFont="1" applyBorder="1" applyAlignment="1">
      <alignment horizontal="center" vertical="center" wrapText="1"/>
      <protection/>
    </xf>
    <xf numFmtId="0" fontId="13" fillId="0" borderId="10" xfId="33" applyFont="1" applyBorder="1" applyAlignment="1">
      <alignment horizontal="center"/>
      <protection/>
    </xf>
    <xf numFmtId="0" fontId="13" fillId="0" borderId="11" xfId="33" applyFont="1" applyBorder="1" applyAlignment="1">
      <alignment horizontal="center"/>
      <protection/>
    </xf>
    <xf numFmtId="0" fontId="13" fillId="0" borderId="17" xfId="33" applyFont="1" applyBorder="1" applyAlignment="1">
      <alignment horizontal="center"/>
      <protection/>
    </xf>
    <xf numFmtId="0" fontId="16" fillId="0" borderId="10" xfId="33" applyFont="1" applyBorder="1" applyAlignment="1">
      <alignment vertical="top"/>
      <protection/>
    </xf>
    <xf numFmtId="0" fontId="15" fillId="0" borderId="11" xfId="33" applyFont="1" applyBorder="1" applyAlignment="1">
      <alignment vertical="top"/>
      <protection/>
    </xf>
    <xf numFmtId="4" fontId="15" fillId="0" borderId="11" xfId="33" applyNumberFormat="1" applyFont="1" applyBorder="1" applyAlignment="1">
      <alignment horizontal="center" vertical="top"/>
      <protection/>
    </xf>
    <xf numFmtId="4" fontId="15" fillId="0" borderId="17" xfId="33" applyNumberFormat="1" applyFont="1" applyBorder="1" applyAlignment="1">
      <alignment horizontal="center" vertical="top"/>
      <protection/>
    </xf>
    <xf numFmtId="4" fontId="16" fillId="0" borderId="11" xfId="33" applyNumberFormat="1" applyFont="1" applyBorder="1" applyAlignment="1">
      <alignment horizontal="center"/>
      <protection/>
    </xf>
    <xf numFmtId="4" fontId="16" fillId="0" borderId="13" xfId="33" applyNumberFormat="1" applyFont="1" applyBorder="1" applyAlignment="1">
      <alignment horizontal="center"/>
      <protection/>
    </xf>
    <xf numFmtId="0" fontId="20" fillId="0" borderId="0" xfId="33" applyFont="1" applyFill="1" applyAlignment="1">
      <alignment horizontal="left" vertical="top"/>
      <protection/>
    </xf>
    <xf numFmtId="0" fontId="20" fillId="0" borderId="0" xfId="33" applyFont="1" applyFill="1" applyAlignment="1">
      <alignment horizontal="left" vertical="center"/>
      <protection/>
    </xf>
    <xf numFmtId="4" fontId="20" fillId="0" borderId="0" xfId="33" applyNumberFormat="1" applyFont="1" applyFill="1" applyAlignment="1">
      <alignment vertical="top"/>
      <protection/>
    </xf>
    <xf numFmtId="0" fontId="20" fillId="0" borderId="0" xfId="33" applyFont="1" applyFill="1" applyAlignment="1">
      <alignment horizontal="left" vertical="center" wrapText="1"/>
      <protection/>
    </xf>
    <xf numFmtId="4" fontId="20" fillId="0" borderId="0" xfId="33" applyNumberFormat="1" applyFont="1" applyFill="1" applyAlignment="1">
      <alignment horizontal="center" vertical="top" wrapText="1"/>
      <protection/>
    </xf>
    <xf numFmtId="0" fontId="26" fillId="0" borderId="0" xfId="33" applyFont="1" applyFill="1" applyBorder="1" applyAlignment="1">
      <alignment horizontal="center" vertical="top" wrapText="1"/>
      <protection/>
    </xf>
    <xf numFmtId="0" fontId="26" fillId="0" borderId="0" xfId="33" applyFont="1" applyFill="1" applyBorder="1" applyAlignment="1">
      <alignment horizontal="left" vertical="center" wrapText="1"/>
      <protection/>
    </xf>
    <xf numFmtId="4" fontId="26" fillId="0" borderId="0" xfId="33" applyNumberFormat="1" applyFont="1" applyFill="1" applyBorder="1" applyAlignment="1">
      <alignment horizontal="center" vertical="top" wrapText="1"/>
      <protection/>
    </xf>
    <xf numFmtId="4" fontId="12" fillId="0" borderId="15" xfId="33" applyNumberFormat="1" applyFont="1" applyFill="1" applyBorder="1" applyAlignment="1">
      <alignment horizontal="center" vertical="center" wrapText="1"/>
      <protection/>
    </xf>
    <xf numFmtId="4" fontId="12" fillId="0" borderId="16" xfId="33" applyNumberFormat="1" applyFont="1" applyFill="1" applyBorder="1" applyAlignment="1">
      <alignment horizontal="center" vertical="center" wrapText="1"/>
      <protection/>
    </xf>
    <xf numFmtId="4" fontId="22" fillId="0" borderId="0" xfId="33" applyNumberFormat="1" applyFont="1" applyFill="1">
      <alignment/>
      <protection/>
    </xf>
    <xf numFmtId="4" fontId="16" fillId="0" borderId="22" xfId="33" applyNumberFormat="1" applyFont="1" applyFill="1" applyBorder="1" applyAlignment="1">
      <alignment horizontal="center" vertical="center" wrapText="1"/>
      <protection/>
    </xf>
    <xf numFmtId="4" fontId="15" fillId="0" borderId="24" xfId="33" applyNumberFormat="1" applyFont="1" applyFill="1" applyBorder="1" applyAlignment="1">
      <alignment horizontal="center" vertical="center" wrapText="1"/>
      <protection/>
    </xf>
    <xf numFmtId="4" fontId="16" fillId="0" borderId="24" xfId="33" applyNumberFormat="1" applyFont="1" applyFill="1" applyBorder="1" applyAlignment="1">
      <alignment horizontal="center" vertical="center" wrapText="1"/>
      <protection/>
    </xf>
    <xf numFmtId="0" fontId="16" fillId="0" borderId="25" xfId="33" applyFont="1" applyFill="1" applyBorder="1" applyAlignment="1">
      <alignment vertical="top" wrapText="1"/>
      <protection/>
    </xf>
    <xf numFmtId="49" fontId="16" fillId="0" borderId="22" xfId="33" applyNumberFormat="1" applyFont="1" applyFill="1" applyBorder="1" applyAlignment="1">
      <alignment horizontal="center" vertical="center" wrapText="1"/>
      <protection/>
    </xf>
    <xf numFmtId="0" fontId="16" fillId="0" borderId="26" xfId="33" applyFont="1" applyFill="1" applyBorder="1" applyAlignment="1">
      <alignment vertical="top" wrapText="1"/>
      <protection/>
    </xf>
    <xf numFmtId="49" fontId="16" fillId="0" borderId="23" xfId="33" applyNumberFormat="1" applyFont="1" applyFill="1" applyBorder="1" applyAlignment="1">
      <alignment horizontal="center" vertical="center" wrapText="1"/>
      <protection/>
    </xf>
    <xf numFmtId="4" fontId="16" fillId="0" borderId="23" xfId="33" applyNumberFormat="1" applyFont="1" applyFill="1" applyBorder="1" applyAlignment="1">
      <alignment horizontal="center" vertical="center" wrapText="1"/>
      <protection/>
    </xf>
    <xf numFmtId="0" fontId="16" fillId="0" borderId="24" xfId="33" applyFont="1" applyFill="1" applyBorder="1" applyAlignment="1">
      <alignment vertical="top" wrapText="1"/>
      <protection/>
    </xf>
    <xf numFmtId="49" fontId="16" fillId="0" borderId="24" xfId="33" applyNumberFormat="1" applyFont="1" applyFill="1" applyBorder="1" applyAlignment="1">
      <alignment horizontal="center" vertical="center" wrapText="1"/>
      <protection/>
    </xf>
    <xf numFmtId="49" fontId="16" fillId="0" borderId="24" xfId="33" applyNumberFormat="1" applyFont="1" applyFill="1" applyBorder="1" applyAlignment="1">
      <alignment horizontal="center" vertical="center"/>
      <protection/>
    </xf>
    <xf numFmtId="0" fontId="15" fillId="0" borderId="24" xfId="33" applyFont="1" applyFill="1" applyBorder="1" applyAlignment="1">
      <alignment wrapText="1"/>
      <protection/>
    </xf>
    <xf numFmtId="49" fontId="15" fillId="0" borderId="24" xfId="33" applyNumberFormat="1" applyFont="1" applyFill="1" applyBorder="1" applyAlignment="1">
      <alignment horizontal="center" vertical="center" wrapText="1"/>
      <protection/>
    </xf>
    <xf numFmtId="0" fontId="15" fillId="0" borderId="24" xfId="33" applyFont="1" applyFill="1" applyBorder="1" applyAlignment="1">
      <alignment vertical="top" wrapText="1"/>
      <protection/>
    </xf>
    <xf numFmtId="0" fontId="17" fillId="0" borderId="24" xfId="33" applyFont="1" applyFill="1" applyBorder="1" applyAlignment="1">
      <alignment vertical="top" wrapText="1"/>
      <protection/>
    </xf>
    <xf numFmtId="0" fontId="16" fillId="0" borderId="27" xfId="33" applyFont="1" applyFill="1" applyBorder="1" applyAlignment="1">
      <alignment vertical="top" wrapText="1"/>
      <protection/>
    </xf>
    <xf numFmtId="49" fontId="16" fillId="0" borderId="24" xfId="33" applyNumberFormat="1" applyFont="1" applyFill="1" applyBorder="1" applyAlignment="1">
      <alignment horizontal="center" vertical="top" wrapText="1"/>
      <protection/>
    </xf>
    <xf numFmtId="4" fontId="16" fillId="0" borderId="24" xfId="33" applyNumberFormat="1" applyFont="1" applyFill="1" applyBorder="1" applyAlignment="1">
      <alignment horizontal="center" vertical="center"/>
      <protection/>
    </xf>
    <xf numFmtId="4" fontId="16" fillId="0" borderId="20" xfId="33" applyNumberFormat="1" applyFont="1" applyFill="1" applyBorder="1" applyAlignment="1">
      <alignment horizontal="center" vertical="center"/>
      <protection/>
    </xf>
    <xf numFmtId="0" fontId="27" fillId="0" borderId="0" xfId="0" applyFont="1" applyBorder="1" applyAlignment="1">
      <alignment vertical="center" wrapText="1"/>
    </xf>
    <xf numFmtId="0" fontId="27" fillId="0" borderId="0" xfId="0" applyFont="1" applyAlignment="1">
      <alignment horizontal="right" vertical="center" wrapText="1"/>
    </xf>
    <xf numFmtId="0" fontId="16" fillId="0" borderId="0" xfId="0" applyFont="1" applyAlignment="1">
      <alignment/>
    </xf>
    <xf numFmtId="0" fontId="16" fillId="0" borderId="0" xfId="0" applyFont="1" applyAlignment="1">
      <alignment wrapText="1"/>
    </xf>
    <xf numFmtId="0" fontId="4" fillId="0" borderId="0" xfId="0" applyFont="1" applyAlignment="1">
      <alignment horizontal="right" wrapText="1"/>
    </xf>
    <xf numFmtId="0" fontId="27" fillId="0" borderId="0" xfId="0" applyFont="1" applyAlignment="1">
      <alignment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4" fontId="6" fillId="0" borderId="30" xfId="33" applyNumberFormat="1" applyFont="1" applyFill="1" applyBorder="1" applyAlignment="1">
      <alignment horizontal="center" vertical="center" wrapText="1"/>
      <protection/>
    </xf>
    <xf numFmtId="4" fontId="6" fillId="0" borderId="31" xfId="33" applyNumberFormat="1" applyFont="1" applyFill="1" applyBorder="1" applyAlignment="1">
      <alignment horizontal="center" vertical="center" wrapText="1"/>
      <protection/>
    </xf>
    <xf numFmtId="0" fontId="4" fillId="0" borderId="32" xfId="0" applyFont="1" applyBorder="1" applyAlignment="1">
      <alignment horizontal="center" vertical="center"/>
    </xf>
    <xf numFmtId="0" fontId="4" fillId="0" borderId="11" xfId="0" applyFont="1" applyFill="1" applyBorder="1" applyAlignment="1">
      <alignment horizontal="left" vertical="center" wrapText="1"/>
    </xf>
    <xf numFmtId="4" fontId="4" fillId="0" borderId="20" xfId="0" applyNumberFormat="1" applyFont="1" applyFill="1" applyBorder="1" applyAlignment="1">
      <alignment horizontal="center" vertical="center" wrapText="1"/>
    </xf>
    <xf numFmtId="4" fontId="4" fillId="0" borderId="33" xfId="0" applyNumberFormat="1" applyFont="1" applyFill="1" applyBorder="1" applyAlignment="1">
      <alignment horizontal="center" vertical="center" wrapText="1"/>
    </xf>
    <xf numFmtId="0" fontId="16" fillId="0" borderId="34" xfId="0" applyFont="1" applyBorder="1" applyAlignment="1">
      <alignment horizontal="center" vertical="center"/>
    </xf>
    <xf numFmtId="0" fontId="6" fillId="0" borderId="35" xfId="0" applyFont="1" applyFill="1" applyBorder="1" applyAlignment="1">
      <alignment horizontal="left" vertical="center" wrapText="1"/>
    </xf>
    <xf numFmtId="4" fontId="6" fillId="0" borderId="36" xfId="0" applyNumberFormat="1" applyFont="1" applyFill="1" applyBorder="1" applyAlignment="1">
      <alignment horizontal="center" vertical="center" wrapText="1"/>
    </xf>
    <xf numFmtId="4" fontId="6" fillId="0" borderId="37"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3" fillId="0" borderId="0" xfId="0" applyFont="1" applyAlignment="1">
      <alignment/>
    </xf>
    <xf numFmtId="0" fontId="28" fillId="0" borderId="0" xfId="0" applyFont="1" applyBorder="1" applyAlignment="1">
      <alignment horizontal="center" vertical="center"/>
    </xf>
    <xf numFmtId="0" fontId="27" fillId="0" borderId="0" xfId="0" applyFont="1" applyAlignment="1">
      <alignment/>
    </xf>
    <xf numFmtId="4" fontId="4" fillId="34" borderId="24" xfId="33" applyNumberFormat="1" applyFont="1" applyFill="1" applyBorder="1" applyAlignment="1">
      <alignment horizontal="center" vertical="center"/>
      <protection/>
    </xf>
    <xf numFmtId="0" fontId="17" fillId="0" borderId="0" xfId="0" applyFont="1" applyAlignment="1">
      <alignment horizontal="center"/>
    </xf>
    <xf numFmtId="0" fontId="17" fillId="0" borderId="0" xfId="0" applyFont="1" applyAlignment="1">
      <alignment horizontal="center" wrapText="1"/>
    </xf>
    <xf numFmtId="0" fontId="27" fillId="0" borderId="0" xfId="0" applyFont="1" applyAlignment="1">
      <alignment/>
    </xf>
    <xf numFmtId="4" fontId="4" fillId="33" borderId="20" xfId="33" applyNumberFormat="1" applyFont="1" applyFill="1" applyBorder="1" applyAlignment="1">
      <alignment horizontal="center" vertical="center" wrapText="1"/>
      <protection/>
    </xf>
    <xf numFmtId="4" fontId="4" fillId="33" borderId="24" xfId="33" applyNumberFormat="1" applyFont="1" applyFill="1" applyBorder="1" applyAlignment="1">
      <alignment horizontal="center" vertical="center" wrapText="1"/>
      <protection/>
    </xf>
    <xf numFmtId="4" fontId="4" fillId="33" borderId="0" xfId="33" applyNumberFormat="1" applyFont="1" applyFill="1" applyBorder="1" applyAlignment="1">
      <alignment horizontal="center" vertical="center" wrapText="1"/>
      <protection/>
    </xf>
    <xf numFmtId="4" fontId="4" fillId="33" borderId="38" xfId="33" applyNumberFormat="1" applyFont="1" applyFill="1" applyBorder="1" applyAlignment="1">
      <alignment horizontal="center" vertical="center" wrapText="1"/>
      <protection/>
    </xf>
    <xf numFmtId="4" fontId="4" fillId="33" borderId="39" xfId="33" applyNumberFormat="1" applyFont="1" applyFill="1" applyBorder="1" applyAlignment="1">
      <alignment horizontal="center" vertical="center" wrapText="1"/>
      <protection/>
    </xf>
    <xf numFmtId="0" fontId="16" fillId="0" borderId="28" xfId="33" applyFont="1" applyBorder="1" applyAlignment="1">
      <alignment horizontal="center" vertical="center"/>
      <protection/>
    </xf>
    <xf numFmtId="0" fontId="16" fillId="0" borderId="29" xfId="33" applyFont="1" applyBorder="1" applyAlignment="1">
      <alignment horizontal="center" vertical="center"/>
      <protection/>
    </xf>
    <xf numFmtId="0" fontId="16" fillId="0" borderId="30" xfId="33" applyFont="1" applyBorder="1" applyAlignment="1">
      <alignment horizontal="center" vertical="center" wrapText="1"/>
      <protection/>
    </xf>
    <xf numFmtId="0" fontId="16" fillId="0" borderId="29" xfId="33" applyFont="1" applyBorder="1" applyAlignment="1">
      <alignment horizontal="center" vertical="center" wrapText="1"/>
      <protection/>
    </xf>
    <xf numFmtId="0" fontId="16" fillId="0" borderId="40" xfId="33" applyFont="1" applyBorder="1" applyAlignment="1">
      <alignment horizontal="center" vertical="center" wrapText="1"/>
      <protection/>
    </xf>
    <xf numFmtId="0" fontId="16" fillId="0" borderId="32" xfId="33" applyFont="1" applyBorder="1" applyAlignment="1">
      <alignment horizontal="center"/>
      <protection/>
    </xf>
    <xf numFmtId="4" fontId="16" fillId="0" borderId="33" xfId="33" applyNumberFormat="1" applyFont="1" applyBorder="1" applyAlignment="1">
      <alignment horizontal="center"/>
      <protection/>
    </xf>
    <xf numFmtId="0" fontId="16" fillId="0" borderId="34" xfId="33" applyFont="1" applyBorder="1">
      <alignment/>
      <protection/>
    </xf>
    <xf numFmtId="0" fontId="16" fillId="0" borderId="35" xfId="33" applyFont="1" applyBorder="1">
      <alignment/>
      <protection/>
    </xf>
    <xf numFmtId="4" fontId="16" fillId="0" borderId="36" xfId="33" applyNumberFormat="1" applyFont="1" applyBorder="1" applyAlignment="1">
      <alignment horizontal="center"/>
      <protection/>
    </xf>
    <xf numFmtId="4" fontId="16" fillId="0" borderId="37" xfId="33" applyNumberFormat="1" applyFont="1" applyBorder="1" applyAlignment="1">
      <alignment horizontal="center"/>
      <protection/>
    </xf>
    <xf numFmtId="0" fontId="16" fillId="0" borderId="28" xfId="33" applyFont="1" applyBorder="1" applyAlignment="1">
      <alignment horizontal="center" vertical="center" wrapText="1"/>
      <protection/>
    </xf>
    <xf numFmtId="0" fontId="16" fillId="0" borderId="31" xfId="33" applyFont="1" applyBorder="1" applyAlignment="1">
      <alignment horizontal="center" vertical="center" wrapText="1"/>
      <protection/>
    </xf>
    <xf numFmtId="0" fontId="4" fillId="0" borderId="32" xfId="33" applyFont="1" applyBorder="1" applyAlignment="1">
      <alignment horizontal="center"/>
      <protection/>
    </xf>
    <xf numFmtId="0" fontId="4" fillId="0" borderId="33" xfId="33" applyFont="1" applyBorder="1" applyAlignment="1">
      <alignment horizontal="center"/>
      <protection/>
    </xf>
    <xf numFmtId="0" fontId="4" fillId="0" borderId="34" xfId="33" applyFont="1" applyBorder="1" applyAlignment="1">
      <alignment horizontal="center"/>
      <protection/>
    </xf>
    <xf numFmtId="0" fontId="4" fillId="0" borderId="35" xfId="33" applyFont="1" applyBorder="1" applyAlignment="1">
      <alignment horizontal="center"/>
      <protection/>
    </xf>
    <xf numFmtId="0" fontId="4" fillId="0" borderId="37" xfId="33" applyFont="1" applyBorder="1" applyAlignment="1">
      <alignment horizontal="center"/>
      <protection/>
    </xf>
    <xf numFmtId="0" fontId="16" fillId="0" borderId="29" xfId="33" applyFont="1" applyBorder="1" applyAlignment="1">
      <alignment horizontal="center" wrapText="1"/>
      <protection/>
    </xf>
    <xf numFmtId="0" fontId="16" fillId="0" borderId="35" xfId="33" applyFont="1" applyBorder="1" applyAlignment="1">
      <alignment horizontal="center" vertical="center" wrapText="1"/>
      <protection/>
    </xf>
    <xf numFmtId="0" fontId="5" fillId="0" borderId="0" xfId="33" applyFont="1" applyFill="1" applyBorder="1" applyAlignment="1">
      <alignment horizontal="center" wrapText="1"/>
      <protection/>
    </xf>
    <xf numFmtId="0" fontId="6" fillId="0" borderId="14" xfId="33" applyFont="1" applyFill="1" applyBorder="1" applyAlignment="1">
      <alignment horizontal="center" vertical="center" wrapText="1"/>
      <protection/>
    </xf>
    <xf numFmtId="0" fontId="6" fillId="0" borderId="16" xfId="33" applyFont="1" applyFill="1" applyBorder="1" applyAlignment="1">
      <alignment horizontal="center" vertical="center" wrapText="1"/>
      <protection/>
    </xf>
    <xf numFmtId="0" fontId="4" fillId="0" borderId="17" xfId="33" applyFont="1" applyFill="1" applyBorder="1" applyAlignment="1">
      <alignment horizontal="center"/>
      <protection/>
    </xf>
    <xf numFmtId="0" fontId="6" fillId="0" borderId="17" xfId="33" applyFont="1" applyFill="1" applyBorder="1" applyAlignment="1">
      <alignment horizontal="left" wrapText="1"/>
      <protection/>
    </xf>
    <xf numFmtId="0" fontId="4" fillId="0" borderId="17" xfId="33" applyFont="1" applyFill="1" applyBorder="1" applyAlignment="1">
      <alignment horizontal="left" wrapText="1"/>
      <protection/>
    </xf>
    <xf numFmtId="0" fontId="4" fillId="0" borderId="17" xfId="33" applyFont="1" applyFill="1" applyBorder="1" applyAlignment="1">
      <alignment wrapText="1"/>
      <protection/>
    </xf>
    <xf numFmtId="0" fontId="4" fillId="0" borderId="20" xfId="33" applyFont="1" applyFill="1" applyBorder="1" applyAlignment="1">
      <alignment horizontal="left" wrapText="1"/>
      <protection/>
    </xf>
    <xf numFmtId="0" fontId="4" fillId="0" borderId="41" xfId="33" applyFont="1" applyFill="1" applyBorder="1" applyAlignment="1">
      <alignment horizontal="left" wrapText="1"/>
      <protection/>
    </xf>
    <xf numFmtId="0" fontId="6" fillId="0" borderId="18" xfId="33" applyFont="1" applyFill="1" applyBorder="1" applyAlignment="1">
      <alignment horizontal="left" wrapText="1"/>
      <protection/>
    </xf>
    <xf numFmtId="0" fontId="4" fillId="0" borderId="0" xfId="33" applyFont="1" applyFill="1" applyBorder="1" applyAlignment="1">
      <alignment horizontal="left" wrapText="1"/>
      <protection/>
    </xf>
    <xf numFmtId="0" fontId="4" fillId="0" borderId="20" xfId="33" applyNumberFormat="1" applyFont="1" applyFill="1" applyBorder="1" applyAlignment="1">
      <alignment horizontal="left" wrapText="1"/>
      <protection/>
    </xf>
    <xf numFmtId="0" fontId="4" fillId="0" borderId="41" xfId="33" applyNumberFormat="1" applyFont="1" applyFill="1" applyBorder="1" applyAlignment="1">
      <alignment horizontal="left" wrapText="1"/>
      <protection/>
    </xf>
    <xf numFmtId="0" fontId="9" fillId="33" borderId="0" xfId="33" applyFont="1" applyFill="1" applyBorder="1" applyAlignment="1">
      <alignment horizontal="center" vertical="top" wrapText="1"/>
      <protection/>
    </xf>
    <xf numFmtId="0" fontId="10" fillId="0" borderId="0" xfId="33" applyFont="1" applyFill="1" applyBorder="1" applyAlignment="1">
      <alignment horizontal="center" wrapText="1"/>
      <protection/>
    </xf>
    <xf numFmtId="0" fontId="6" fillId="0" borderId="12" xfId="33" applyFont="1" applyFill="1" applyBorder="1" applyAlignment="1">
      <alignment horizontal="center" vertical="center"/>
      <protection/>
    </xf>
    <xf numFmtId="0" fontId="3" fillId="0" borderId="0" xfId="33" applyFont="1" applyBorder="1" applyAlignment="1">
      <alignment horizontal="center" vertical="top" wrapText="1"/>
      <protection/>
    </xf>
    <xf numFmtId="0" fontId="15" fillId="0" borderId="0" xfId="33" applyFont="1" applyBorder="1" applyAlignment="1">
      <alignment horizontal="center" wrapText="1"/>
      <protection/>
    </xf>
    <xf numFmtId="0" fontId="3" fillId="0" borderId="0" xfId="33" applyFont="1" applyFill="1" applyBorder="1" applyAlignment="1">
      <alignment horizontal="center" vertical="center" wrapText="1"/>
      <protection/>
    </xf>
    <xf numFmtId="0" fontId="15" fillId="0" borderId="0" xfId="33" applyNumberFormat="1" applyFont="1" applyFill="1" applyBorder="1" applyAlignment="1">
      <alignment horizontal="center" wrapText="1"/>
      <protection/>
    </xf>
    <xf numFmtId="0" fontId="9" fillId="0" borderId="0" xfId="33" applyFont="1" applyFill="1" applyBorder="1" applyAlignment="1">
      <alignment horizontal="center" vertical="center" wrapText="1"/>
      <protection/>
    </xf>
    <xf numFmtId="49" fontId="15" fillId="0" borderId="0" xfId="33" applyNumberFormat="1" applyFont="1" applyFill="1" applyBorder="1" applyAlignment="1">
      <alignment horizontal="center" wrapText="1"/>
      <protection/>
    </xf>
    <xf numFmtId="0" fontId="3" fillId="0" borderId="0" xfId="33" applyFont="1" applyFill="1" applyBorder="1" applyAlignment="1">
      <alignment horizontal="center" vertical="top" wrapText="1"/>
      <protection/>
    </xf>
    <xf numFmtId="166" fontId="15" fillId="0" borderId="0" xfId="33" applyNumberFormat="1" applyFont="1" applyFill="1" applyBorder="1" applyAlignment="1">
      <alignment horizontal="center" wrapText="1"/>
      <protection/>
    </xf>
    <xf numFmtId="0" fontId="3" fillId="0" borderId="0" xfId="33" applyFont="1" applyBorder="1" applyAlignment="1">
      <alignment horizontal="center" wrapText="1"/>
      <protection/>
    </xf>
    <xf numFmtId="0" fontId="16" fillId="0" borderId="0" xfId="33" applyFont="1" applyBorder="1" applyAlignment="1">
      <alignment horizontal="center" wrapText="1"/>
      <protection/>
    </xf>
    <xf numFmtId="0" fontId="16" fillId="0" borderId="34" xfId="33" applyFont="1" applyBorder="1" applyAlignment="1">
      <alignment horizontal="left" wrapText="1"/>
      <protection/>
    </xf>
    <xf numFmtId="0" fontId="16" fillId="0" borderId="42" xfId="33" applyFont="1" applyBorder="1" applyAlignment="1">
      <alignment horizontal="left" wrapText="1"/>
      <protection/>
    </xf>
    <xf numFmtId="0" fontId="16" fillId="0" borderId="43" xfId="33" applyFont="1" applyBorder="1" applyAlignment="1">
      <alignment horizontal="center" vertical="center"/>
      <protection/>
    </xf>
    <xf numFmtId="0" fontId="16" fillId="0" borderId="37" xfId="33" applyFont="1" applyBorder="1" applyAlignment="1">
      <alignment horizontal="center" vertical="center"/>
      <protection/>
    </xf>
    <xf numFmtId="0" fontId="16" fillId="0" borderId="0" xfId="33" applyFont="1" applyBorder="1" applyAlignment="1">
      <alignment horizontal="center"/>
      <protection/>
    </xf>
    <xf numFmtId="0" fontId="16" fillId="0" borderId="0" xfId="33" applyFont="1" applyBorder="1" applyAlignment="1">
      <alignment horizontal="left" wrapText="1"/>
      <protection/>
    </xf>
    <xf numFmtId="0" fontId="16" fillId="0" borderId="28" xfId="33" applyFont="1" applyBorder="1" applyAlignment="1">
      <alignment horizontal="center" wrapText="1"/>
      <protection/>
    </xf>
    <xf numFmtId="0" fontId="16" fillId="0" borderId="44" xfId="33" applyFont="1" applyBorder="1" applyAlignment="1">
      <alignment horizontal="center" wrapText="1"/>
      <protection/>
    </xf>
    <xf numFmtId="0" fontId="16" fillId="0" borderId="45" xfId="33" applyFont="1" applyBorder="1" applyAlignment="1">
      <alignment horizontal="center" wrapText="1"/>
      <protection/>
    </xf>
    <xf numFmtId="0" fontId="16" fillId="0" borderId="31" xfId="33" applyFont="1" applyBorder="1" applyAlignment="1">
      <alignment horizontal="center" wrapText="1"/>
      <protection/>
    </xf>
    <xf numFmtId="0" fontId="16" fillId="0" borderId="11" xfId="33" applyFont="1" applyBorder="1" applyAlignment="1">
      <alignment horizontal="left" wrapText="1"/>
      <protection/>
    </xf>
    <xf numFmtId="0" fontId="16" fillId="0" borderId="11" xfId="33" applyFont="1" applyBorder="1" applyAlignment="1">
      <alignment horizontal="left"/>
      <protection/>
    </xf>
    <xf numFmtId="0" fontId="16" fillId="0" borderId="13" xfId="33" applyFont="1" applyBorder="1" applyAlignment="1">
      <alignment horizontal="left" wrapText="1"/>
      <protection/>
    </xf>
    <xf numFmtId="0" fontId="4" fillId="0" borderId="0" xfId="33" applyFont="1" applyBorder="1" applyAlignment="1">
      <alignment horizontal="center"/>
      <protection/>
    </xf>
    <xf numFmtId="0" fontId="4" fillId="0" borderId="0" xfId="33" applyFont="1" applyBorder="1" applyAlignment="1">
      <alignment horizontal="center" wrapText="1"/>
      <protection/>
    </xf>
    <xf numFmtId="11" fontId="15" fillId="0" borderId="0" xfId="33" applyNumberFormat="1" applyFont="1" applyBorder="1" applyAlignment="1">
      <alignment horizontal="center" wrapText="1"/>
      <protection/>
    </xf>
    <xf numFmtId="0" fontId="15" fillId="0" borderId="15" xfId="33" applyFont="1" applyBorder="1" applyAlignment="1">
      <alignment horizontal="center" wrapText="1"/>
      <protection/>
    </xf>
    <xf numFmtId="0" fontId="3" fillId="0" borderId="0" xfId="33" applyFont="1" applyBorder="1" applyAlignment="1">
      <alignment horizontal="center" vertical="center" wrapText="1"/>
      <protection/>
    </xf>
    <xf numFmtId="2" fontId="15" fillId="0" borderId="0" xfId="33" applyNumberFormat="1" applyFont="1" applyBorder="1" applyAlignment="1">
      <alignment horizontal="center" wrapText="1"/>
      <protection/>
    </xf>
    <xf numFmtId="0" fontId="2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7" fillId="0" borderId="0" xfId="0" applyFont="1" applyAlignment="1">
      <alignment horizontal="justify" wrapText="1"/>
    </xf>
    <xf numFmtId="0" fontId="17" fillId="0" borderId="0" xfId="0" applyFont="1" applyAlignment="1">
      <alignment horizontal="justify"/>
    </xf>
    <xf numFmtId="49" fontId="16" fillId="0" borderId="0" xfId="33" applyNumberFormat="1" applyFont="1" applyFill="1" applyBorder="1" applyAlignment="1">
      <alignment horizontal="center"/>
      <protection/>
    </xf>
    <xf numFmtId="0" fontId="2" fillId="0" borderId="0" xfId="33" applyFill="1" applyBorder="1">
      <alignment/>
      <protection/>
    </xf>
    <xf numFmtId="4" fontId="16" fillId="0" borderId="0" xfId="33" applyNumberFormat="1" applyFont="1" applyFill="1" applyBorder="1" applyAlignment="1">
      <alignment horizontal="center" wrapText="1"/>
      <protection/>
    </xf>
    <xf numFmtId="4" fontId="16" fillId="0" borderId="0" xfId="33" applyNumberFormat="1" applyFont="1" applyFill="1" applyBorder="1" applyAlignment="1">
      <alignment horizontal="center"/>
      <protection/>
    </xf>
    <xf numFmtId="4" fontId="2" fillId="0" borderId="0" xfId="33" applyNumberFormat="1" applyFill="1" applyBorder="1">
      <alignmen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93"/>
  <sheetViews>
    <sheetView view="pageBreakPreview" zoomScale="85" zoomScaleSheetLayoutView="85" zoomScalePageLayoutView="0" workbookViewId="0" topLeftCell="A4">
      <selection activeCell="D11" sqref="D11:E11"/>
    </sheetView>
  </sheetViews>
  <sheetFormatPr defaultColWidth="8.7109375" defaultRowHeight="12.75"/>
  <cols>
    <col min="1" max="1" width="4.140625" style="1" customWidth="1"/>
    <col min="2" max="2" width="20.140625" style="2" customWidth="1"/>
    <col min="3" max="3" width="26.28125" style="2" customWidth="1"/>
    <col min="4" max="4" width="39.140625" style="2" customWidth="1"/>
    <col min="5" max="5" width="55.421875" style="2" customWidth="1"/>
    <col min="6" max="16384" width="8.7109375" style="1" customWidth="1"/>
  </cols>
  <sheetData>
    <row r="2" ht="100.5" customHeight="1">
      <c r="E2" s="3" t="s">
        <v>0</v>
      </c>
    </row>
    <row r="3" ht="15.75" customHeight="1">
      <c r="E3" s="3"/>
    </row>
    <row r="4" spans="2:5" ht="30.75" customHeight="1">
      <c r="B4" s="373" t="s">
        <v>1</v>
      </c>
      <c r="C4" s="373"/>
      <c r="D4" s="373"/>
      <c r="E4" s="373"/>
    </row>
    <row r="6" spans="2:5" ht="36.75" customHeight="1">
      <c r="B6" s="374" t="s">
        <v>2</v>
      </c>
      <c r="C6" s="374"/>
      <c r="D6" s="375" t="s">
        <v>3</v>
      </c>
      <c r="E6" s="375"/>
    </row>
    <row r="7" spans="2:5" ht="57" customHeight="1">
      <c r="B7" s="4" t="s">
        <v>4</v>
      </c>
      <c r="C7" s="5" t="s">
        <v>5</v>
      </c>
      <c r="D7" s="375"/>
      <c r="E7" s="375"/>
    </row>
    <row r="8" spans="2:5" ht="15.75">
      <c r="B8" s="6">
        <v>1</v>
      </c>
      <c r="C8" s="7">
        <v>2</v>
      </c>
      <c r="D8" s="376">
        <v>3</v>
      </c>
      <c r="E8" s="376"/>
    </row>
    <row r="9" spans="2:5" ht="27" customHeight="1">
      <c r="B9" s="8" t="s">
        <v>6</v>
      </c>
      <c r="C9" s="9"/>
      <c r="D9" s="377" t="s">
        <v>7</v>
      </c>
      <c r="E9" s="377"/>
    </row>
    <row r="10" spans="2:5" ht="30.75" customHeight="1">
      <c r="B10" s="10" t="s">
        <v>6</v>
      </c>
      <c r="C10" s="7" t="s">
        <v>8</v>
      </c>
      <c r="D10" s="378" t="s">
        <v>9</v>
      </c>
      <c r="E10" s="378"/>
    </row>
    <row r="11" spans="2:5" ht="67.5" customHeight="1">
      <c r="B11" s="10" t="s">
        <v>6</v>
      </c>
      <c r="C11" s="7" t="s">
        <v>10</v>
      </c>
      <c r="D11" s="378" t="s">
        <v>11</v>
      </c>
      <c r="E11" s="378"/>
    </row>
    <row r="12" spans="2:5" ht="49.5" customHeight="1">
      <c r="B12" s="10" t="s">
        <v>6</v>
      </c>
      <c r="C12" s="7" t="s">
        <v>12</v>
      </c>
      <c r="D12" s="378" t="s">
        <v>13</v>
      </c>
      <c r="E12" s="378"/>
    </row>
    <row r="13" spans="2:5" ht="36" customHeight="1">
      <c r="B13" s="10" t="s">
        <v>6</v>
      </c>
      <c r="C13" s="7" t="s">
        <v>14</v>
      </c>
      <c r="D13" s="378" t="s">
        <v>15</v>
      </c>
      <c r="E13" s="378"/>
    </row>
    <row r="14" spans="2:5" ht="33.75" customHeight="1">
      <c r="B14" s="10" t="s">
        <v>6</v>
      </c>
      <c r="C14" s="7" t="s">
        <v>16</v>
      </c>
      <c r="D14" s="378" t="s">
        <v>17</v>
      </c>
      <c r="E14" s="378"/>
    </row>
    <row r="15" spans="2:5" ht="66.75" customHeight="1">
      <c r="B15" s="10" t="s">
        <v>6</v>
      </c>
      <c r="C15" s="12" t="s">
        <v>18</v>
      </c>
      <c r="D15" s="378" t="s">
        <v>19</v>
      </c>
      <c r="E15" s="378"/>
    </row>
    <row r="16" spans="2:5" ht="68.25" customHeight="1">
      <c r="B16" s="10" t="s">
        <v>6</v>
      </c>
      <c r="C16" s="7" t="s">
        <v>20</v>
      </c>
      <c r="D16" s="378" t="s">
        <v>21</v>
      </c>
      <c r="E16" s="378"/>
    </row>
    <row r="17" spans="2:5" ht="50.25" customHeight="1">
      <c r="B17" s="10" t="s">
        <v>6</v>
      </c>
      <c r="C17" s="7" t="s">
        <v>22</v>
      </c>
      <c r="D17" s="378" t="s">
        <v>23</v>
      </c>
      <c r="E17" s="378"/>
    </row>
    <row r="18" spans="2:5" ht="52.5" customHeight="1">
      <c r="B18" s="10" t="s">
        <v>6</v>
      </c>
      <c r="C18" s="7" t="s">
        <v>24</v>
      </c>
      <c r="D18" s="378" t="s">
        <v>25</v>
      </c>
      <c r="E18" s="378"/>
    </row>
    <row r="19" spans="2:5" ht="39.75" customHeight="1">
      <c r="B19" s="10" t="s">
        <v>6</v>
      </c>
      <c r="C19" s="7" t="s">
        <v>26</v>
      </c>
      <c r="D19" s="378" t="s">
        <v>27</v>
      </c>
      <c r="E19" s="378"/>
    </row>
    <row r="20" spans="2:5" ht="56.25" customHeight="1">
      <c r="B20" s="10" t="s">
        <v>6</v>
      </c>
      <c r="C20" s="7" t="s">
        <v>28</v>
      </c>
      <c r="D20" s="378" t="s">
        <v>29</v>
      </c>
      <c r="E20" s="378"/>
    </row>
    <row r="21" spans="2:5" ht="96.75" customHeight="1">
      <c r="B21" s="10" t="s">
        <v>6</v>
      </c>
      <c r="C21" s="7" t="s">
        <v>30</v>
      </c>
      <c r="D21" s="378" t="s">
        <v>31</v>
      </c>
      <c r="E21" s="378"/>
    </row>
    <row r="22" spans="2:5" ht="64.5" customHeight="1">
      <c r="B22" s="10" t="s">
        <v>6</v>
      </c>
      <c r="C22" s="7" t="s">
        <v>32</v>
      </c>
      <c r="D22" s="378" t="s">
        <v>33</v>
      </c>
      <c r="E22" s="378"/>
    </row>
    <row r="23" spans="2:5" ht="51" customHeight="1">
      <c r="B23" s="10" t="s">
        <v>6</v>
      </c>
      <c r="C23" s="7" t="s">
        <v>34</v>
      </c>
      <c r="D23" s="378" t="s">
        <v>35</v>
      </c>
      <c r="E23" s="378"/>
    </row>
    <row r="24" spans="2:5" ht="65.25" customHeight="1">
      <c r="B24" s="10" t="s">
        <v>6</v>
      </c>
      <c r="C24" s="7" t="s">
        <v>36</v>
      </c>
      <c r="D24" s="379" t="s">
        <v>37</v>
      </c>
      <c r="E24" s="379"/>
    </row>
    <row r="25" spans="2:5" ht="49.5" customHeight="1">
      <c r="B25" s="10" t="s">
        <v>6</v>
      </c>
      <c r="C25" s="7" t="s">
        <v>38</v>
      </c>
      <c r="D25" s="379" t="s">
        <v>39</v>
      </c>
      <c r="E25" s="379"/>
    </row>
    <row r="26" spans="2:5" ht="35.25" customHeight="1">
      <c r="B26" s="10" t="s">
        <v>6</v>
      </c>
      <c r="C26" s="7" t="s">
        <v>40</v>
      </c>
      <c r="D26" s="379" t="s">
        <v>41</v>
      </c>
      <c r="E26" s="379"/>
    </row>
    <row r="27" spans="2:5" ht="32.25" customHeight="1">
      <c r="B27" s="10" t="s">
        <v>6</v>
      </c>
      <c r="C27" s="7" t="s">
        <v>42</v>
      </c>
      <c r="D27" s="378" t="s">
        <v>43</v>
      </c>
      <c r="E27" s="378"/>
    </row>
    <row r="28" spans="2:5" ht="69" customHeight="1">
      <c r="B28" s="10" t="s">
        <v>6</v>
      </c>
      <c r="C28" s="7" t="s">
        <v>44</v>
      </c>
      <c r="D28" s="378" t="s">
        <v>45</v>
      </c>
      <c r="E28" s="378"/>
    </row>
    <row r="29" spans="2:5" ht="46.5" customHeight="1">
      <c r="B29" s="10" t="s">
        <v>6</v>
      </c>
      <c r="C29" s="7" t="s">
        <v>46</v>
      </c>
      <c r="D29" s="378" t="s">
        <v>47</v>
      </c>
      <c r="E29" s="378"/>
    </row>
    <row r="30" spans="2:5" ht="36.75" customHeight="1">
      <c r="B30" s="10" t="s">
        <v>6</v>
      </c>
      <c r="C30" s="7" t="s">
        <v>48</v>
      </c>
      <c r="D30" s="378" t="s">
        <v>49</v>
      </c>
      <c r="E30" s="378"/>
    </row>
    <row r="31" spans="2:5" ht="36.75" customHeight="1">
      <c r="B31" s="10" t="s">
        <v>6</v>
      </c>
      <c r="C31" s="7" t="s">
        <v>50</v>
      </c>
      <c r="D31" s="378" t="s">
        <v>51</v>
      </c>
      <c r="E31" s="378"/>
    </row>
    <row r="32" spans="2:5" ht="36.75" customHeight="1">
      <c r="B32" s="10" t="s">
        <v>6</v>
      </c>
      <c r="C32" s="7" t="s">
        <v>52</v>
      </c>
      <c r="D32" s="378" t="s">
        <v>53</v>
      </c>
      <c r="E32" s="378"/>
    </row>
    <row r="33" spans="2:5" ht="57" customHeight="1">
      <c r="B33" s="10" t="s">
        <v>6</v>
      </c>
      <c r="C33" s="7" t="s">
        <v>54</v>
      </c>
      <c r="D33" s="378" t="s">
        <v>55</v>
      </c>
      <c r="E33" s="378"/>
    </row>
    <row r="34" spans="2:5" ht="35.25" customHeight="1">
      <c r="B34" s="10" t="s">
        <v>6</v>
      </c>
      <c r="C34" s="7" t="s">
        <v>56</v>
      </c>
      <c r="D34" s="379" t="s">
        <v>57</v>
      </c>
      <c r="E34" s="379"/>
    </row>
    <row r="35" spans="2:5" ht="35.25" customHeight="1">
      <c r="B35" s="10" t="s">
        <v>6</v>
      </c>
      <c r="C35" s="7" t="s">
        <v>58</v>
      </c>
      <c r="D35" s="378" t="s">
        <v>59</v>
      </c>
      <c r="E35" s="378"/>
    </row>
    <row r="36" spans="2:5" ht="26.25" customHeight="1">
      <c r="B36" s="10" t="s">
        <v>6</v>
      </c>
      <c r="C36" s="7" t="s">
        <v>60</v>
      </c>
      <c r="D36" s="380" t="s">
        <v>61</v>
      </c>
      <c r="E36" s="380"/>
    </row>
    <row r="37" spans="2:5" ht="23.25" customHeight="1">
      <c r="B37" s="10" t="s">
        <v>6</v>
      </c>
      <c r="C37" s="7" t="s">
        <v>62</v>
      </c>
      <c r="D37" s="378" t="s">
        <v>63</v>
      </c>
      <c r="E37" s="378"/>
    </row>
    <row r="38" spans="2:5" ht="69.75" customHeight="1">
      <c r="B38" s="10" t="s">
        <v>6</v>
      </c>
      <c r="C38" s="7" t="s">
        <v>64</v>
      </c>
      <c r="D38" s="378" t="s">
        <v>65</v>
      </c>
      <c r="E38" s="378"/>
    </row>
    <row r="39" spans="2:5" ht="69.75" customHeight="1">
      <c r="B39" s="10" t="s">
        <v>6</v>
      </c>
      <c r="C39" s="7" t="s">
        <v>66</v>
      </c>
      <c r="D39" s="378" t="s">
        <v>67</v>
      </c>
      <c r="E39" s="378"/>
    </row>
    <row r="40" spans="2:5" ht="54.75" customHeight="1">
      <c r="B40" s="10" t="s">
        <v>6</v>
      </c>
      <c r="C40" s="7" t="s">
        <v>68</v>
      </c>
      <c r="D40" s="378" t="s">
        <v>69</v>
      </c>
      <c r="E40" s="378"/>
    </row>
    <row r="41" spans="2:5" ht="69.75" customHeight="1">
      <c r="B41" s="10" t="s">
        <v>6</v>
      </c>
      <c r="C41" s="7" t="s">
        <v>70</v>
      </c>
      <c r="D41" s="378" t="s">
        <v>71</v>
      </c>
      <c r="E41" s="378"/>
    </row>
    <row r="42" spans="2:5" ht="65.25" customHeight="1">
      <c r="B42" s="10" t="s">
        <v>6</v>
      </c>
      <c r="C42" s="7" t="s">
        <v>72</v>
      </c>
      <c r="D42" s="378" t="s">
        <v>73</v>
      </c>
      <c r="E42" s="378"/>
    </row>
    <row r="43" spans="2:5" ht="50.25" customHeight="1">
      <c r="B43" s="10" t="s">
        <v>6</v>
      </c>
      <c r="C43" s="7" t="s">
        <v>74</v>
      </c>
      <c r="D43" s="379" t="s">
        <v>75</v>
      </c>
      <c r="E43" s="379"/>
    </row>
    <row r="44" spans="2:5" ht="50.25" customHeight="1">
      <c r="B44" s="10" t="s">
        <v>6</v>
      </c>
      <c r="C44" s="7" t="s">
        <v>76</v>
      </c>
      <c r="D44" s="379" t="s">
        <v>77</v>
      </c>
      <c r="E44" s="379"/>
    </row>
    <row r="45" spans="2:5" ht="36.75" customHeight="1">
      <c r="B45" s="10" t="s">
        <v>6</v>
      </c>
      <c r="C45" s="7" t="s">
        <v>78</v>
      </c>
      <c r="D45" s="379" t="s">
        <v>79</v>
      </c>
      <c r="E45" s="379"/>
    </row>
    <row r="46" spans="2:5" ht="51.75" customHeight="1">
      <c r="B46" s="10" t="s">
        <v>6</v>
      </c>
      <c r="C46" s="7" t="s">
        <v>80</v>
      </c>
      <c r="D46" s="378" t="s">
        <v>81</v>
      </c>
      <c r="E46" s="378"/>
    </row>
    <row r="47" spans="2:5" ht="51.75" customHeight="1">
      <c r="B47" s="10" t="s">
        <v>6</v>
      </c>
      <c r="C47" s="7" t="s">
        <v>82</v>
      </c>
      <c r="D47" s="379" t="s">
        <v>83</v>
      </c>
      <c r="E47" s="379"/>
    </row>
    <row r="48" spans="2:5" ht="72.75" customHeight="1">
      <c r="B48" s="10" t="s">
        <v>6</v>
      </c>
      <c r="C48" s="7" t="s">
        <v>1002</v>
      </c>
      <c r="D48" s="380" t="s">
        <v>1003</v>
      </c>
      <c r="E48" s="381"/>
    </row>
    <row r="49" spans="2:5" ht="43.5" customHeight="1">
      <c r="B49" s="10" t="s">
        <v>6</v>
      </c>
      <c r="C49" s="7" t="s">
        <v>84</v>
      </c>
      <c r="D49" s="378" t="s">
        <v>85</v>
      </c>
      <c r="E49" s="378"/>
    </row>
    <row r="50" spans="2:5" ht="59.25" customHeight="1">
      <c r="B50" s="10" t="s">
        <v>6</v>
      </c>
      <c r="C50" s="7" t="s">
        <v>1004</v>
      </c>
      <c r="D50" s="378" t="s">
        <v>86</v>
      </c>
      <c r="E50" s="378"/>
    </row>
    <row r="51" spans="2:5" ht="51" customHeight="1">
      <c r="B51" s="10" t="s">
        <v>6</v>
      </c>
      <c r="C51" s="7" t="s">
        <v>87</v>
      </c>
      <c r="D51" s="378" t="s">
        <v>88</v>
      </c>
      <c r="E51" s="378"/>
    </row>
    <row r="52" spans="2:5" ht="81" customHeight="1">
      <c r="B52" s="10" t="s">
        <v>6</v>
      </c>
      <c r="C52" s="7" t="s">
        <v>1005</v>
      </c>
      <c r="D52" s="380" t="s">
        <v>1006</v>
      </c>
      <c r="E52" s="381"/>
    </row>
    <row r="53" spans="2:5" ht="81" customHeight="1">
      <c r="B53" s="10" t="s">
        <v>6</v>
      </c>
      <c r="C53" s="7" t="s">
        <v>1007</v>
      </c>
      <c r="D53" s="380" t="s">
        <v>1008</v>
      </c>
      <c r="E53" s="381"/>
    </row>
    <row r="54" spans="2:5" ht="29.25" customHeight="1">
      <c r="B54" s="10" t="s">
        <v>6</v>
      </c>
      <c r="C54" s="7" t="s">
        <v>1010</v>
      </c>
      <c r="D54" s="380" t="s">
        <v>1011</v>
      </c>
      <c r="E54" s="381"/>
    </row>
    <row r="55" spans="2:5" ht="50.25" customHeight="1">
      <c r="B55" s="10" t="s">
        <v>6</v>
      </c>
      <c r="C55" s="7" t="s">
        <v>1012</v>
      </c>
      <c r="D55" s="380" t="s">
        <v>1013</v>
      </c>
      <c r="E55" s="381"/>
    </row>
    <row r="56" spans="2:5" ht="82.5" customHeight="1">
      <c r="B56" s="10" t="s">
        <v>6</v>
      </c>
      <c r="C56" s="7" t="s">
        <v>1014</v>
      </c>
      <c r="D56" s="384" t="s">
        <v>1015</v>
      </c>
      <c r="E56" s="385"/>
    </row>
    <row r="57" spans="2:5" ht="52.5" customHeight="1">
      <c r="B57" s="10" t="s">
        <v>6</v>
      </c>
      <c r="C57" s="7" t="s">
        <v>1016</v>
      </c>
      <c r="D57" s="384" t="s">
        <v>1017</v>
      </c>
      <c r="E57" s="385"/>
    </row>
    <row r="58" spans="2:5" ht="34.5" customHeight="1">
      <c r="B58" s="10" t="s">
        <v>6</v>
      </c>
      <c r="C58" s="7" t="s">
        <v>89</v>
      </c>
      <c r="D58" s="379" t="s">
        <v>90</v>
      </c>
      <c r="E58" s="379"/>
    </row>
    <row r="59" spans="2:5" ht="21" customHeight="1">
      <c r="B59" s="10" t="s">
        <v>6</v>
      </c>
      <c r="C59" s="7" t="s">
        <v>1018</v>
      </c>
      <c r="D59" s="380" t="s">
        <v>1019</v>
      </c>
      <c r="E59" s="381"/>
    </row>
    <row r="60" spans="2:5" ht="47.25" customHeight="1">
      <c r="B60" s="10" t="s">
        <v>6</v>
      </c>
      <c r="C60" s="7" t="s">
        <v>1020</v>
      </c>
      <c r="D60" s="380" t="s">
        <v>1021</v>
      </c>
      <c r="E60" s="381"/>
    </row>
    <row r="61" spans="2:5" ht="68.25" customHeight="1">
      <c r="B61" s="10" t="s">
        <v>6</v>
      </c>
      <c r="C61" s="7" t="s">
        <v>1022</v>
      </c>
      <c r="D61" s="384" t="s">
        <v>1023</v>
      </c>
      <c r="E61" s="385"/>
    </row>
    <row r="62" spans="2:5" ht="52.5" customHeight="1">
      <c r="B62" s="10" t="s">
        <v>6</v>
      </c>
      <c r="C62" s="7" t="s">
        <v>1024</v>
      </c>
      <c r="D62" s="384" t="s">
        <v>1025</v>
      </c>
      <c r="E62" s="385"/>
    </row>
    <row r="63" spans="2:5" ht="54.75" customHeight="1">
      <c r="B63" s="10" t="s">
        <v>6</v>
      </c>
      <c r="C63" s="7" t="s">
        <v>1026</v>
      </c>
      <c r="D63" s="384" t="s">
        <v>1027</v>
      </c>
      <c r="E63" s="385"/>
    </row>
    <row r="64" spans="2:5" ht="41.25" customHeight="1">
      <c r="B64" s="10" t="s">
        <v>6</v>
      </c>
      <c r="C64" s="7" t="s">
        <v>1028</v>
      </c>
      <c r="D64" s="384" t="s">
        <v>1029</v>
      </c>
      <c r="E64" s="385"/>
    </row>
    <row r="65" spans="2:5" ht="38.25" customHeight="1">
      <c r="B65" s="10" t="s">
        <v>6</v>
      </c>
      <c r="C65" s="7" t="s">
        <v>1030</v>
      </c>
      <c r="D65" s="384" t="s">
        <v>1031</v>
      </c>
      <c r="E65" s="385"/>
    </row>
    <row r="66" spans="2:5" ht="55.5" customHeight="1">
      <c r="B66" s="10" t="s">
        <v>6</v>
      </c>
      <c r="C66" s="7" t="s">
        <v>1032</v>
      </c>
      <c r="D66" s="384" t="s">
        <v>1033</v>
      </c>
      <c r="E66" s="385"/>
    </row>
    <row r="67" spans="2:5" ht="126" customHeight="1">
      <c r="B67" s="10" t="s">
        <v>6</v>
      </c>
      <c r="C67" s="7" t="s">
        <v>1034</v>
      </c>
      <c r="D67" s="384" t="s">
        <v>1035</v>
      </c>
      <c r="E67" s="385"/>
    </row>
    <row r="68" spans="2:5" ht="111" customHeight="1">
      <c r="B68" s="10" t="s">
        <v>6</v>
      </c>
      <c r="C68" s="7" t="s">
        <v>1036</v>
      </c>
      <c r="D68" s="384" t="s">
        <v>1037</v>
      </c>
      <c r="E68" s="385"/>
    </row>
    <row r="69" spans="2:5" ht="84" customHeight="1">
      <c r="B69" s="10" t="s">
        <v>6</v>
      </c>
      <c r="C69" s="7" t="s">
        <v>1038</v>
      </c>
      <c r="D69" s="384" t="s">
        <v>1039</v>
      </c>
      <c r="E69" s="385"/>
    </row>
    <row r="70" spans="2:5" ht="53.25" customHeight="1">
      <c r="B70" s="10" t="s">
        <v>6</v>
      </c>
      <c r="C70" s="7" t="s">
        <v>1040</v>
      </c>
      <c r="D70" s="384" t="s">
        <v>1041</v>
      </c>
      <c r="E70" s="385"/>
    </row>
    <row r="71" spans="2:5" ht="53.25" customHeight="1">
      <c r="B71" s="10" t="s">
        <v>6</v>
      </c>
      <c r="C71" s="7" t="s">
        <v>1042</v>
      </c>
      <c r="D71" s="384" t="s">
        <v>91</v>
      </c>
      <c r="E71" s="385"/>
    </row>
    <row r="72" spans="2:5" ht="23.25" customHeight="1">
      <c r="B72" s="10" t="s">
        <v>6</v>
      </c>
      <c r="C72" s="7" t="s">
        <v>92</v>
      </c>
      <c r="D72" s="384" t="s">
        <v>93</v>
      </c>
      <c r="E72" s="385"/>
    </row>
    <row r="73" spans="2:5" ht="54.75" customHeight="1">
      <c r="B73" s="10" t="s">
        <v>6</v>
      </c>
      <c r="C73" s="7" t="s">
        <v>1043</v>
      </c>
      <c r="D73" s="384" t="s">
        <v>1044</v>
      </c>
      <c r="E73" s="385"/>
    </row>
    <row r="74" spans="2:5" ht="22.5" customHeight="1">
      <c r="B74" s="10" t="s">
        <v>6</v>
      </c>
      <c r="C74" s="7" t="s">
        <v>106</v>
      </c>
      <c r="D74" s="384" t="s">
        <v>94</v>
      </c>
      <c r="E74" s="385"/>
    </row>
    <row r="75" spans="2:5" ht="22.5" customHeight="1">
      <c r="B75" s="10" t="s">
        <v>6</v>
      </c>
      <c r="C75" s="7" t="s">
        <v>95</v>
      </c>
      <c r="D75" s="384" t="s">
        <v>96</v>
      </c>
      <c r="E75" s="385"/>
    </row>
    <row r="76" spans="2:5" ht="34.5" customHeight="1">
      <c r="B76" s="10" t="s">
        <v>6</v>
      </c>
      <c r="C76" s="7" t="s">
        <v>1045</v>
      </c>
      <c r="D76" s="384" t="s">
        <v>1046</v>
      </c>
      <c r="E76" s="385"/>
    </row>
    <row r="77" spans="2:5" ht="32.25" customHeight="1">
      <c r="B77" s="10" t="s">
        <v>6</v>
      </c>
      <c r="C77" s="7" t="s">
        <v>1047</v>
      </c>
      <c r="D77" s="384" t="s">
        <v>1048</v>
      </c>
      <c r="E77" s="385"/>
    </row>
    <row r="78" spans="2:5" ht="54.75" customHeight="1">
      <c r="B78" s="10" t="s">
        <v>6</v>
      </c>
      <c r="C78" s="7" t="s">
        <v>1049</v>
      </c>
      <c r="D78" s="384" t="s">
        <v>1050</v>
      </c>
      <c r="E78" s="385"/>
    </row>
    <row r="79" spans="2:5" ht="37.5" customHeight="1">
      <c r="B79" s="10" t="s">
        <v>6</v>
      </c>
      <c r="C79" s="7" t="s">
        <v>97</v>
      </c>
      <c r="D79" s="384" t="s">
        <v>1051</v>
      </c>
      <c r="E79" s="385"/>
    </row>
    <row r="80" spans="2:5" ht="22.5" customHeight="1">
      <c r="B80" s="8" t="s">
        <v>98</v>
      </c>
      <c r="C80" s="11"/>
      <c r="D80" s="377" t="s">
        <v>99</v>
      </c>
      <c r="E80" s="377"/>
    </row>
    <row r="81" spans="2:5" ht="18.75" customHeight="1">
      <c r="B81" s="8" t="s">
        <v>100</v>
      </c>
      <c r="C81" s="11"/>
      <c r="D81" s="377" t="s">
        <v>101</v>
      </c>
      <c r="E81" s="377"/>
    </row>
    <row r="82" spans="2:5" ht="21" customHeight="1">
      <c r="B82" s="8" t="s">
        <v>102</v>
      </c>
      <c r="C82" s="11"/>
      <c r="D82" s="377" t="s">
        <v>103</v>
      </c>
      <c r="E82" s="377"/>
    </row>
    <row r="83" spans="2:5" ht="18" customHeight="1">
      <c r="B83" s="8" t="s">
        <v>104</v>
      </c>
      <c r="C83" s="7"/>
      <c r="D83" s="377" t="s">
        <v>105</v>
      </c>
      <c r="E83" s="377"/>
    </row>
    <row r="84" spans="2:5" ht="20.25" customHeight="1">
      <c r="B84" s="10" t="s">
        <v>104</v>
      </c>
      <c r="C84" s="7" t="s">
        <v>60</v>
      </c>
      <c r="D84" s="380" t="s">
        <v>61</v>
      </c>
      <c r="E84" s="380"/>
    </row>
    <row r="85" spans="2:5" ht="18" customHeight="1">
      <c r="B85" s="10" t="s">
        <v>104</v>
      </c>
      <c r="C85" s="7" t="s">
        <v>92</v>
      </c>
      <c r="D85" s="379" t="s">
        <v>93</v>
      </c>
      <c r="E85" s="379"/>
    </row>
    <row r="86" spans="2:5" ht="19.5" customHeight="1">
      <c r="B86" s="10" t="s">
        <v>104</v>
      </c>
      <c r="C86" s="12" t="s">
        <v>106</v>
      </c>
      <c r="D86" s="379" t="s">
        <v>94</v>
      </c>
      <c r="E86" s="379"/>
    </row>
    <row r="87" spans="2:5" ht="17.25" customHeight="1">
      <c r="B87" s="10" t="s">
        <v>104</v>
      </c>
      <c r="C87" s="7" t="s">
        <v>107</v>
      </c>
      <c r="D87" s="378" t="s">
        <v>108</v>
      </c>
      <c r="E87" s="378"/>
    </row>
    <row r="88" spans="2:5" ht="37.5" customHeight="1">
      <c r="B88" s="8" t="s">
        <v>109</v>
      </c>
      <c r="C88" s="11"/>
      <c r="D88" s="377" t="s">
        <v>110</v>
      </c>
      <c r="E88" s="377"/>
    </row>
    <row r="89" spans="2:5" ht="40.5" customHeight="1" thickBot="1">
      <c r="B89" s="13" t="s">
        <v>111</v>
      </c>
      <c r="C89" s="14"/>
      <c r="D89" s="382" t="s">
        <v>112</v>
      </c>
      <c r="E89" s="382"/>
    </row>
    <row r="90" ht="38.25" customHeight="1"/>
    <row r="91" spans="2:5" ht="49.5" customHeight="1">
      <c r="B91" s="383" t="s">
        <v>113</v>
      </c>
      <c r="C91" s="383"/>
      <c r="D91" s="383"/>
      <c r="E91" s="383"/>
    </row>
    <row r="92" spans="2:5" ht="63.75" customHeight="1">
      <c r="B92" s="383"/>
      <c r="C92" s="383"/>
      <c r="D92" s="383"/>
      <c r="E92" s="383"/>
    </row>
    <row r="93" spans="2:5" ht="65.25" customHeight="1">
      <c r="B93" s="383"/>
      <c r="C93" s="383"/>
      <c r="D93" s="383"/>
      <c r="E93" s="383"/>
    </row>
  </sheetData>
  <sheetProtection selectLockedCells="1" selectUnlockedCells="1"/>
  <mergeCells count="88">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5:E55"/>
    <mergeCell ref="D56:E56"/>
    <mergeCell ref="D57:E57"/>
    <mergeCell ref="D59:E59"/>
    <mergeCell ref="D60:E60"/>
    <mergeCell ref="D61:E61"/>
    <mergeCell ref="D89:E89"/>
    <mergeCell ref="B91:E91"/>
    <mergeCell ref="B92:E92"/>
    <mergeCell ref="B93:E93"/>
    <mergeCell ref="D83:E83"/>
    <mergeCell ref="D84:E84"/>
    <mergeCell ref="D85:E85"/>
    <mergeCell ref="D86:E86"/>
    <mergeCell ref="D87:E87"/>
    <mergeCell ref="D88:E88"/>
    <mergeCell ref="D80:E80"/>
    <mergeCell ref="D81:E81"/>
    <mergeCell ref="D82:E82"/>
    <mergeCell ref="D47:E47"/>
    <mergeCell ref="D49:E49"/>
    <mergeCell ref="D50:E50"/>
    <mergeCell ref="D51:E51"/>
    <mergeCell ref="D58:E58"/>
    <mergeCell ref="D48:E48"/>
    <mergeCell ref="D52:E52"/>
    <mergeCell ref="D53:E53"/>
    <mergeCell ref="D54:E54"/>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D11:E11"/>
    <mergeCell ref="D12:E12"/>
    <mergeCell ref="D13:E13"/>
    <mergeCell ref="D14:E14"/>
    <mergeCell ref="D15:E15"/>
    <mergeCell ref="D16:E16"/>
    <mergeCell ref="B4:E4"/>
    <mergeCell ref="B6:C6"/>
    <mergeCell ref="D6:E7"/>
    <mergeCell ref="D8:E8"/>
    <mergeCell ref="D9:E9"/>
    <mergeCell ref="D10:E10"/>
  </mergeCells>
  <printOptions/>
  <pageMargins left="0.7" right="0.7" top="0.75" bottom="0.75" header="0.5118055555555555" footer="0.5118055555555555"/>
  <pageSetup horizontalDpi="300" verticalDpi="300" orientation="portrait" paperSize="9" scale="61" r:id="rId1"/>
</worksheet>
</file>

<file path=xl/worksheets/sheet10.xml><?xml version="1.0" encoding="utf-8"?>
<worksheet xmlns="http://schemas.openxmlformats.org/spreadsheetml/2006/main" xmlns:r="http://schemas.openxmlformats.org/officeDocument/2006/relationships">
  <dimension ref="B1:G13"/>
  <sheetViews>
    <sheetView view="pageBreakPreview" zoomScale="85" zoomScaleSheetLayoutView="85" zoomScalePageLayoutView="0" workbookViewId="0" topLeftCell="A1">
      <selection activeCell="I12" sqref="I12"/>
    </sheetView>
  </sheetViews>
  <sheetFormatPr defaultColWidth="8.7109375" defaultRowHeight="12.75"/>
  <cols>
    <col min="1" max="1" width="5.8515625" style="259" customWidth="1"/>
    <col min="2" max="2" width="6.00390625" style="263" customWidth="1"/>
    <col min="3" max="3" width="40.140625" style="263" customWidth="1"/>
    <col min="4" max="4" width="28.57421875" style="263" customWidth="1"/>
    <col min="5" max="5" width="17.421875" style="263" customWidth="1"/>
    <col min="6" max="6" width="16.140625" style="259" customWidth="1"/>
    <col min="7" max="7" width="17.7109375" style="259" customWidth="1"/>
    <col min="8" max="16384" width="8.7109375" style="259" customWidth="1"/>
  </cols>
  <sheetData>
    <row r="1" spans="4:5" ht="18.75" customHeight="1">
      <c r="D1" s="412"/>
      <c r="E1" s="412"/>
    </row>
    <row r="2" spans="4:7" ht="120.75" customHeight="1">
      <c r="D2" s="266"/>
      <c r="E2" s="413" t="s">
        <v>940</v>
      </c>
      <c r="F2" s="413"/>
      <c r="G2" s="413"/>
    </row>
    <row r="4" spans="2:7" ht="39" customHeight="1">
      <c r="B4" s="414" t="s">
        <v>941</v>
      </c>
      <c r="C4" s="414"/>
      <c r="D4" s="414"/>
      <c r="E4" s="414"/>
      <c r="F4" s="414"/>
      <c r="G4" s="414"/>
    </row>
    <row r="6" spans="5:7" ht="18.75">
      <c r="E6" s="267"/>
      <c r="G6" s="267" t="s">
        <v>942</v>
      </c>
    </row>
    <row r="7" spans="2:7" ht="36.75" customHeight="1">
      <c r="B7" s="268" t="s">
        <v>907</v>
      </c>
      <c r="C7" s="415" t="s">
        <v>943</v>
      </c>
      <c r="D7" s="415"/>
      <c r="E7" s="269" t="s">
        <v>944</v>
      </c>
      <c r="F7" s="270" t="s">
        <v>945</v>
      </c>
      <c r="G7" s="270" t="s">
        <v>946</v>
      </c>
    </row>
    <row r="8" spans="2:7" ht="18.75" customHeight="1">
      <c r="B8" s="271" t="s">
        <v>912</v>
      </c>
      <c r="C8" s="409" t="s">
        <v>947</v>
      </c>
      <c r="D8" s="409"/>
      <c r="E8" s="272">
        <v>0</v>
      </c>
      <c r="F8" s="272">
        <v>0</v>
      </c>
      <c r="G8" s="273">
        <v>0</v>
      </c>
    </row>
    <row r="9" spans="2:7" ht="57" customHeight="1">
      <c r="B9" s="271" t="s">
        <v>914</v>
      </c>
      <c r="C9" s="409" t="s">
        <v>948</v>
      </c>
      <c r="D9" s="409"/>
      <c r="E9" s="272">
        <v>0</v>
      </c>
      <c r="F9" s="272">
        <v>0</v>
      </c>
      <c r="G9" s="273">
        <v>0</v>
      </c>
    </row>
    <row r="10" spans="2:7" ht="36.75" customHeight="1">
      <c r="B10" s="271" t="s">
        <v>916</v>
      </c>
      <c r="C10" s="409" t="s">
        <v>949</v>
      </c>
      <c r="D10" s="409"/>
      <c r="E10" s="272">
        <v>0</v>
      </c>
      <c r="F10" s="272">
        <v>0</v>
      </c>
      <c r="G10" s="273">
        <v>0</v>
      </c>
    </row>
    <row r="11" spans="2:7" ht="22.5" customHeight="1">
      <c r="B11" s="271" t="s">
        <v>950</v>
      </c>
      <c r="C11" s="409" t="s">
        <v>951</v>
      </c>
      <c r="D11" s="409"/>
      <c r="E11" s="272">
        <v>0</v>
      </c>
      <c r="F11" s="272">
        <v>0</v>
      </c>
      <c r="G11" s="273">
        <v>0</v>
      </c>
    </row>
    <row r="12" spans="2:7" ht="27.75" customHeight="1">
      <c r="B12" s="254" t="s">
        <v>952</v>
      </c>
      <c r="C12" s="410" t="s">
        <v>953</v>
      </c>
      <c r="D12" s="410"/>
      <c r="E12" s="272">
        <v>0</v>
      </c>
      <c r="F12" s="272">
        <v>0</v>
      </c>
      <c r="G12" s="273">
        <v>0</v>
      </c>
    </row>
    <row r="13" spans="2:7" ht="36" customHeight="1">
      <c r="B13" s="274"/>
      <c r="C13" s="411" t="s">
        <v>954</v>
      </c>
      <c r="D13" s="411"/>
      <c r="E13" s="275">
        <v>0</v>
      </c>
      <c r="F13" s="275">
        <v>0</v>
      </c>
      <c r="G13" s="276">
        <v>0</v>
      </c>
    </row>
  </sheetData>
  <sheetProtection selectLockedCells="1" selectUnlockedCells="1"/>
  <mergeCells count="10">
    <mergeCell ref="C10:D10"/>
    <mergeCell ref="C11:D11"/>
    <mergeCell ref="C12:D12"/>
    <mergeCell ref="C13:D13"/>
    <mergeCell ref="D1:E1"/>
    <mergeCell ref="E2:G2"/>
    <mergeCell ref="B4:G4"/>
    <mergeCell ref="C7:D7"/>
    <mergeCell ref="C8:D8"/>
    <mergeCell ref="C9:D9"/>
  </mergeCells>
  <printOptions/>
  <pageMargins left="0.7" right="0.7" top="0.75" bottom="0.75" header="0.5118055555555555" footer="0.5118055555555555"/>
  <pageSetup horizontalDpi="300" verticalDpi="300" orientation="portrait" paperSize="9" scale="67" r:id="rId1"/>
</worksheet>
</file>

<file path=xl/worksheets/sheet11.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G3" sqref="G3"/>
    </sheetView>
  </sheetViews>
  <sheetFormatPr defaultColWidth="8.7109375" defaultRowHeight="12.75"/>
  <cols>
    <col min="1" max="1" width="8.8515625" style="259" customWidth="1"/>
    <col min="2" max="2" width="37.140625" style="259" customWidth="1"/>
    <col min="3" max="3" width="20.57421875" style="259" customWidth="1"/>
    <col min="4" max="4" width="19.7109375" style="259" customWidth="1"/>
    <col min="5" max="5" width="20.8515625" style="259" customWidth="1"/>
    <col min="6" max="16384" width="8.7109375" style="259" customWidth="1"/>
  </cols>
  <sheetData>
    <row r="1" spans="1:5" ht="98.25" customHeight="1">
      <c r="A1" s="267"/>
      <c r="B1" s="277"/>
      <c r="C1" s="416" t="s">
        <v>955</v>
      </c>
      <c r="D1" s="416"/>
      <c r="E1" s="416"/>
    </row>
    <row r="2" ht="15" customHeight="1">
      <c r="A2" s="267"/>
    </row>
    <row r="3" spans="1:5" ht="158.25" customHeight="1">
      <c r="A3" s="417" t="s">
        <v>1009</v>
      </c>
      <c r="B3" s="417"/>
      <c r="C3" s="417"/>
      <c r="D3" s="417"/>
      <c r="E3" s="417"/>
    </row>
    <row r="4" ht="18.75">
      <c r="A4" s="278"/>
    </row>
    <row r="5" spans="1:5" ht="31.5" customHeight="1">
      <c r="A5" s="279" t="s">
        <v>907</v>
      </c>
      <c r="B5" s="280" t="s">
        <v>956</v>
      </c>
      <c r="C5" s="280" t="s">
        <v>277</v>
      </c>
      <c r="D5" s="280" t="s">
        <v>278</v>
      </c>
      <c r="E5" s="281" t="s">
        <v>279</v>
      </c>
    </row>
    <row r="6" spans="1:5" ht="15">
      <c r="A6" s="282">
        <v>1</v>
      </c>
      <c r="B6" s="283">
        <v>2</v>
      </c>
      <c r="C6" s="283">
        <v>3</v>
      </c>
      <c r="D6" s="283">
        <v>3</v>
      </c>
      <c r="E6" s="284">
        <v>3</v>
      </c>
    </row>
    <row r="7" spans="1:5" ht="18.75">
      <c r="A7" s="285"/>
      <c r="B7" s="286" t="s">
        <v>957</v>
      </c>
      <c r="C7" s="287">
        <f>SUM(C8:C24)</f>
        <v>35690792</v>
      </c>
      <c r="D7" s="287">
        <f>SUM(D8:D24)</f>
        <v>28552634</v>
      </c>
      <c r="E7" s="288">
        <f>SUM(E8:E24)</f>
        <v>28552634</v>
      </c>
    </row>
    <row r="8" spans="1:5" ht="18.75">
      <c r="A8" s="254">
        <v>1</v>
      </c>
      <c r="B8" s="255" t="s">
        <v>958</v>
      </c>
      <c r="C8" s="289">
        <v>1911300</v>
      </c>
      <c r="D8" s="289">
        <v>1529040</v>
      </c>
      <c r="E8" s="289">
        <v>1529040</v>
      </c>
    </row>
    <row r="9" spans="1:5" ht="18.75">
      <c r="A9" s="254">
        <f aca="true" t="shared" si="0" ref="A9:A24">A8+1</f>
        <v>2</v>
      </c>
      <c r="B9" s="255" t="s">
        <v>959</v>
      </c>
      <c r="C9" s="289">
        <v>866918</v>
      </c>
      <c r="D9" s="289">
        <v>693534</v>
      </c>
      <c r="E9" s="289">
        <v>693534</v>
      </c>
    </row>
    <row r="10" spans="1:5" ht="18.75">
      <c r="A10" s="254">
        <f t="shared" si="0"/>
        <v>3</v>
      </c>
      <c r="B10" s="255" t="s">
        <v>960</v>
      </c>
      <c r="C10" s="289">
        <v>778495</v>
      </c>
      <c r="D10" s="289">
        <v>622796</v>
      </c>
      <c r="E10" s="289">
        <v>622796</v>
      </c>
    </row>
    <row r="11" spans="1:5" ht="18.75">
      <c r="A11" s="254">
        <f t="shared" si="0"/>
        <v>4</v>
      </c>
      <c r="B11" s="255" t="s">
        <v>961</v>
      </c>
      <c r="C11" s="229">
        <v>2854892</v>
      </c>
      <c r="D11" s="229">
        <v>2283913</v>
      </c>
      <c r="E11" s="229">
        <v>2283913</v>
      </c>
    </row>
    <row r="12" spans="1:5" ht="18.75">
      <c r="A12" s="254">
        <f t="shared" si="0"/>
        <v>5</v>
      </c>
      <c r="B12" s="255" t="s">
        <v>962</v>
      </c>
      <c r="C12" s="229">
        <v>1989211</v>
      </c>
      <c r="D12" s="229">
        <v>1591369</v>
      </c>
      <c r="E12" s="229">
        <v>1591369</v>
      </c>
    </row>
    <row r="13" spans="1:5" ht="18.75">
      <c r="A13" s="254">
        <f t="shared" si="0"/>
        <v>6</v>
      </c>
      <c r="B13" s="255" t="s">
        <v>963</v>
      </c>
      <c r="C13" s="229">
        <v>6464782</v>
      </c>
      <c r="D13" s="229">
        <v>5171826</v>
      </c>
      <c r="E13" s="229">
        <v>5171826</v>
      </c>
    </row>
    <row r="14" spans="1:5" ht="18.75">
      <c r="A14" s="254">
        <f t="shared" si="0"/>
        <v>7</v>
      </c>
      <c r="B14" s="255" t="s">
        <v>964</v>
      </c>
      <c r="C14" s="229">
        <v>2121537</v>
      </c>
      <c r="D14" s="229">
        <v>1697230</v>
      </c>
      <c r="E14" s="229">
        <v>1697230</v>
      </c>
    </row>
    <row r="15" spans="1:5" ht="18.75">
      <c r="A15" s="254">
        <f t="shared" si="0"/>
        <v>8</v>
      </c>
      <c r="B15" s="255" t="s">
        <v>965</v>
      </c>
      <c r="C15" s="229">
        <v>2324972</v>
      </c>
      <c r="D15" s="229">
        <v>1859978</v>
      </c>
      <c r="E15" s="229">
        <v>1859978</v>
      </c>
    </row>
    <row r="16" spans="1:5" ht="18.75">
      <c r="A16" s="254">
        <f t="shared" si="0"/>
        <v>9</v>
      </c>
      <c r="B16" s="255" t="s">
        <v>966</v>
      </c>
      <c r="C16" s="229">
        <v>2016418</v>
      </c>
      <c r="D16" s="229">
        <v>1613135</v>
      </c>
      <c r="E16" s="229">
        <v>1613135</v>
      </c>
    </row>
    <row r="17" spans="1:5" ht="18.75">
      <c r="A17" s="254">
        <f t="shared" si="0"/>
        <v>10</v>
      </c>
      <c r="B17" s="255" t="s">
        <v>967</v>
      </c>
      <c r="C17" s="229">
        <v>2242732</v>
      </c>
      <c r="D17" s="229">
        <v>1794186</v>
      </c>
      <c r="E17" s="229">
        <v>1794186</v>
      </c>
    </row>
    <row r="18" spans="1:5" ht="18.75">
      <c r="A18" s="254">
        <f t="shared" si="0"/>
        <v>11</v>
      </c>
      <c r="B18" s="255" t="s">
        <v>968</v>
      </c>
      <c r="C18" s="229">
        <v>507661</v>
      </c>
      <c r="D18" s="229">
        <v>406128</v>
      </c>
      <c r="E18" s="229">
        <v>406128</v>
      </c>
    </row>
    <row r="19" spans="1:5" ht="18.75">
      <c r="A19" s="254">
        <f t="shared" si="0"/>
        <v>12</v>
      </c>
      <c r="B19" s="255" t="s">
        <v>969</v>
      </c>
      <c r="C19" s="229">
        <v>1278116</v>
      </c>
      <c r="D19" s="229">
        <v>1022493</v>
      </c>
      <c r="E19" s="229">
        <v>1022493</v>
      </c>
    </row>
    <row r="20" spans="1:5" ht="18.75">
      <c r="A20" s="254">
        <f t="shared" si="0"/>
        <v>13</v>
      </c>
      <c r="B20" s="255" t="s">
        <v>970</v>
      </c>
      <c r="C20" s="229">
        <v>2477703</v>
      </c>
      <c r="D20" s="229">
        <v>1982162</v>
      </c>
      <c r="E20" s="229">
        <v>1982162</v>
      </c>
    </row>
    <row r="21" spans="1:5" ht="18.75">
      <c r="A21" s="254">
        <f t="shared" si="0"/>
        <v>14</v>
      </c>
      <c r="B21" s="255" t="s">
        <v>971</v>
      </c>
      <c r="C21" s="289">
        <v>1292956</v>
      </c>
      <c r="D21" s="289">
        <v>1034365</v>
      </c>
      <c r="E21" s="289">
        <v>1034365</v>
      </c>
    </row>
    <row r="22" spans="1:5" ht="18.75">
      <c r="A22" s="254">
        <f t="shared" si="0"/>
        <v>15</v>
      </c>
      <c r="B22" s="255" t="s">
        <v>972</v>
      </c>
      <c r="C22" s="289">
        <v>2010235</v>
      </c>
      <c r="D22" s="289">
        <v>1608188</v>
      </c>
      <c r="E22" s="289">
        <v>1608188</v>
      </c>
    </row>
    <row r="23" spans="1:5" ht="18.75">
      <c r="A23" s="254">
        <f t="shared" si="0"/>
        <v>16</v>
      </c>
      <c r="B23" s="255" t="s">
        <v>973</v>
      </c>
      <c r="C23" s="289">
        <v>965234</v>
      </c>
      <c r="D23" s="289">
        <v>772187</v>
      </c>
      <c r="E23" s="289">
        <v>772187</v>
      </c>
    </row>
    <row r="24" spans="1:5" ht="18.75">
      <c r="A24" s="274">
        <f t="shared" si="0"/>
        <v>17</v>
      </c>
      <c r="B24" s="258" t="s">
        <v>974</v>
      </c>
      <c r="C24" s="290">
        <v>3587630</v>
      </c>
      <c r="D24" s="290">
        <v>2870104</v>
      </c>
      <c r="E24" s="290">
        <v>2870104</v>
      </c>
    </row>
  </sheetData>
  <sheetProtection selectLockedCells="1" selectUnlockedCells="1"/>
  <mergeCells count="2">
    <mergeCell ref="C1:E1"/>
    <mergeCell ref="A3:E3"/>
  </mergeCells>
  <printOptions/>
  <pageMargins left="0.7" right="0.7" top="0.75" bottom="0.75" header="0.5118055555555555" footer="0.5118055555555555"/>
  <pageSetup horizontalDpi="300" verticalDpi="300" orientation="portrait" paperSize="9" scale="83" r:id="rId1"/>
</worksheet>
</file>

<file path=xl/worksheets/sheet12.xml><?xml version="1.0" encoding="utf-8"?>
<worksheet xmlns="http://schemas.openxmlformats.org/spreadsheetml/2006/main" xmlns:r="http://schemas.openxmlformats.org/officeDocument/2006/relationships">
  <dimension ref="A1:F54"/>
  <sheetViews>
    <sheetView view="pageBreakPreview" zoomScaleSheetLayoutView="100" zoomScalePageLayoutView="0" workbookViewId="0" topLeftCell="A46">
      <selection activeCell="F51" sqref="F51"/>
    </sheetView>
  </sheetViews>
  <sheetFormatPr defaultColWidth="8.7109375" defaultRowHeight="12.75"/>
  <cols>
    <col min="1" max="1" width="25.8515625" style="291" customWidth="1"/>
    <col min="2" max="2" width="79.421875" style="292" customWidth="1"/>
    <col min="3" max="3" width="18.7109375" style="293" customWidth="1"/>
    <col min="4" max="4" width="18.421875" style="191" customWidth="1"/>
    <col min="5" max="5" width="16.8515625" style="191" customWidth="1"/>
    <col min="6" max="6" width="15.421875" style="191" customWidth="1"/>
    <col min="7" max="16384" width="8.7109375" style="191" customWidth="1"/>
  </cols>
  <sheetData>
    <row r="1" spans="2:5" ht="96.75" customHeight="1">
      <c r="B1" s="19"/>
      <c r="C1" s="395" t="s">
        <v>975</v>
      </c>
      <c r="D1" s="395"/>
      <c r="E1" s="395"/>
    </row>
    <row r="2" spans="2:3" ht="15">
      <c r="B2" s="294"/>
      <c r="C2" s="295"/>
    </row>
    <row r="3" spans="1:5" s="211" customFormat="1" ht="54" customHeight="1">
      <c r="A3" s="387" t="s">
        <v>976</v>
      </c>
      <c r="B3" s="387"/>
      <c r="C3" s="387"/>
      <c r="D3" s="387"/>
      <c r="E3" s="387"/>
    </row>
    <row r="4" spans="1:3" s="211" customFormat="1" ht="9" customHeight="1">
      <c r="A4" s="296"/>
      <c r="B4" s="297"/>
      <c r="C4" s="298"/>
    </row>
    <row r="5" spans="1:5" s="197" customFormat="1" ht="66.75" customHeight="1">
      <c r="A5" s="24" t="s">
        <v>2</v>
      </c>
      <c r="B5" s="25" t="s">
        <v>116</v>
      </c>
      <c r="C5" s="299" t="s">
        <v>977</v>
      </c>
      <c r="D5" s="299" t="s">
        <v>978</v>
      </c>
      <c r="E5" s="300" t="s">
        <v>979</v>
      </c>
    </row>
    <row r="6" spans="1:5" s="211" customFormat="1" ht="15.75">
      <c r="A6" s="37" t="s">
        <v>107</v>
      </c>
      <c r="B6" s="38" t="s">
        <v>203</v>
      </c>
      <c r="C6" s="39">
        <f>C7+C52</f>
        <v>573734568.53</v>
      </c>
      <c r="D6" s="39">
        <f>D7</f>
        <v>506538358</v>
      </c>
      <c r="E6" s="40">
        <f>E7</f>
        <v>508136052</v>
      </c>
    </row>
    <row r="7" spans="1:5" s="211" customFormat="1" ht="31.5">
      <c r="A7" s="37" t="s">
        <v>204</v>
      </c>
      <c r="B7" s="38" t="s">
        <v>205</v>
      </c>
      <c r="C7" s="39">
        <f>C8+C11+C20+C49</f>
        <v>570184045.03</v>
      </c>
      <c r="D7" s="39">
        <f>D8+D11+D20+D49</f>
        <v>506538358</v>
      </c>
      <c r="E7" s="39">
        <f>E8+E11+E20+E49</f>
        <v>508136052</v>
      </c>
    </row>
    <row r="8" spans="1:5" s="211" customFormat="1" ht="15.75">
      <c r="A8" s="54" t="s">
        <v>206</v>
      </c>
      <c r="B8" s="55" t="s">
        <v>207</v>
      </c>
      <c r="C8" s="56">
        <f aca="true" t="shared" si="0" ref="C8:E9">C9</f>
        <v>5009712</v>
      </c>
      <c r="D8" s="56">
        <f t="shared" si="0"/>
        <v>382488</v>
      </c>
      <c r="E8" s="57">
        <f t="shared" si="0"/>
        <v>1868916</v>
      </c>
    </row>
    <row r="9" spans="1:5" s="211" customFormat="1" ht="15.75">
      <c r="A9" s="58" t="s">
        <v>208</v>
      </c>
      <c r="B9" s="59" t="s">
        <v>209</v>
      </c>
      <c r="C9" s="49">
        <f t="shared" si="0"/>
        <v>5009712</v>
      </c>
      <c r="D9" s="49">
        <f t="shared" si="0"/>
        <v>382488</v>
      </c>
      <c r="E9" s="50">
        <f t="shared" si="0"/>
        <v>1868916</v>
      </c>
    </row>
    <row r="10" spans="1:5" s="211" customFormat="1" ht="31.5">
      <c r="A10" s="58" t="s">
        <v>210</v>
      </c>
      <c r="B10" s="59" t="s">
        <v>211</v>
      </c>
      <c r="C10" s="35">
        <v>5009712</v>
      </c>
      <c r="D10" s="35">
        <v>382488</v>
      </c>
      <c r="E10" s="36">
        <v>1868916</v>
      </c>
    </row>
    <row r="11" spans="1:5" s="211" customFormat="1" ht="15.75">
      <c r="A11" s="54" t="s">
        <v>212</v>
      </c>
      <c r="B11" s="55" t="s">
        <v>213</v>
      </c>
      <c r="C11" s="60">
        <f aca="true" t="shared" si="1" ref="C11:E12">C12</f>
        <v>48989102</v>
      </c>
      <c r="D11" s="60">
        <f t="shared" si="1"/>
        <v>89212</v>
      </c>
      <c r="E11" s="61">
        <f t="shared" si="1"/>
        <v>143378</v>
      </c>
    </row>
    <row r="12" spans="1:5" s="211" customFormat="1" ht="15.75">
      <c r="A12" s="62" t="s">
        <v>214</v>
      </c>
      <c r="B12" s="59" t="s">
        <v>215</v>
      </c>
      <c r="C12" s="35">
        <f t="shared" si="1"/>
        <v>48989102</v>
      </c>
      <c r="D12" s="35">
        <f t="shared" si="1"/>
        <v>89212</v>
      </c>
      <c r="E12" s="36">
        <f t="shared" si="1"/>
        <v>143378</v>
      </c>
    </row>
    <row r="13" spans="1:5" s="211" customFormat="1" ht="15.75">
      <c r="A13" s="62" t="s">
        <v>216</v>
      </c>
      <c r="B13" s="59" t="s">
        <v>217</v>
      </c>
      <c r="C13" s="35">
        <f>SUM(C14:C19)</f>
        <v>48989102</v>
      </c>
      <c r="D13" s="35">
        <f>SUM(D14:D19)</f>
        <v>89212</v>
      </c>
      <c r="E13" s="35">
        <f>SUM(E14:E19)</f>
        <v>143378</v>
      </c>
    </row>
    <row r="14" spans="1:5" s="211" customFormat="1" ht="31.5">
      <c r="A14" s="62" t="s">
        <v>216</v>
      </c>
      <c r="B14" s="59" t="s">
        <v>218</v>
      </c>
      <c r="C14" s="35">
        <v>42606225</v>
      </c>
      <c r="D14" s="35">
        <v>0</v>
      </c>
      <c r="E14" s="36">
        <v>0</v>
      </c>
    </row>
    <row r="15" spans="1:5" s="211" customFormat="1" ht="47.25">
      <c r="A15" s="62" t="s">
        <v>216</v>
      </c>
      <c r="B15" s="59" t="s">
        <v>219</v>
      </c>
      <c r="C15" s="35">
        <v>1273016</v>
      </c>
      <c r="D15" s="35">
        <v>89212</v>
      </c>
      <c r="E15" s="36">
        <v>143378</v>
      </c>
    </row>
    <row r="16" spans="1:5" s="211" customFormat="1" ht="63">
      <c r="A16" s="62" t="s">
        <v>216</v>
      </c>
      <c r="B16" s="59" t="s">
        <v>220</v>
      </c>
      <c r="C16" s="35">
        <v>1853593</v>
      </c>
      <c r="D16" s="35">
        <v>0</v>
      </c>
      <c r="E16" s="36">
        <v>0</v>
      </c>
    </row>
    <row r="17" spans="1:5" s="211" customFormat="1" ht="78.75">
      <c r="A17" s="62" t="s">
        <v>216</v>
      </c>
      <c r="B17" s="59" t="s">
        <v>221</v>
      </c>
      <c r="C17" s="35">
        <v>536884</v>
      </c>
      <c r="D17" s="35">
        <v>0</v>
      </c>
      <c r="E17" s="36">
        <v>0</v>
      </c>
    </row>
    <row r="18" spans="1:5" s="211" customFormat="1" ht="47.25">
      <c r="A18" s="62" t="s">
        <v>216</v>
      </c>
      <c r="B18" s="59" t="s">
        <v>222</v>
      </c>
      <c r="C18" s="35">
        <v>2131322</v>
      </c>
      <c r="D18" s="35">
        <v>0</v>
      </c>
      <c r="E18" s="36">
        <v>0</v>
      </c>
    </row>
    <row r="19" spans="1:5" s="211" customFormat="1" ht="31.5">
      <c r="A19" s="62" t="s">
        <v>216</v>
      </c>
      <c r="B19" s="59" t="s">
        <v>223</v>
      </c>
      <c r="C19" s="35">
        <v>588062</v>
      </c>
      <c r="D19" s="35">
        <v>0</v>
      </c>
      <c r="E19" s="36">
        <v>0</v>
      </c>
    </row>
    <row r="20" spans="1:5" s="211" customFormat="1" ht="15.75">
      <c r="A20" s="54" t="s">
        <v>224</v>
      </c>
      <c r="B20" s="55" t="s">
        <v>225</v>
      </c>
      <c r="C20" s="56">
        <f>C21+C23+C25+C27</f>
        <v>515281066</v>
      </c>
      <c r="D20" s="56">
        <f>D21+D23+D25+D27</f>
        <v>506066658</v>
      </c>
      <c r="E20" s="57">
        <f>E21+E23+E25+E27</f>
        <v>506123758</v>
      </c>
    </row>
    <row r="21" spans="1:5" s="211" customFormat="1" ht="47.25">
      <c r="A21" s="58" t="s">
        <v>226</v>
      </c>
      <c r="B21" s="59" t="s">
        <v>227</v>
      </c>
      <c r="C21" s="35">
        <f>C22</f>
        <v>252427</v>
      </c>
      <c r="D21" s="35">
        <f>D22</f>
        <v>252427</v>
      </c>
      <c r="E21" s="36">
        <f>E22</f>
        <v>252427</v>
      </c>
    </row>
    <row r="22" spans="1:5" s="211" customFormat="1" ht="47.25">
      <c r="A22" s="58" t="s">
        <v>228</v>
      </c>
      <c r="B22" s="59" t="s">
        <v>229</v>
      </c>
      <c r="C22" s="49">
        <v>252427</v>
      </c>
      <c r="D22" s="49">
        <v>252427</v>
      </c>
      <c r="E22" s="50">
        <v>252427</v>
      </c>
    </row>
    <row r="23" spans="1:5" s="211" customFormat="1" ht="31.5">
      <c r="A23" s="58" t="s">
        <v>230</v>
      </c>
      <c r="B23" s="59" t="s">
        <v>231</v>
      </c>
      <c r="C23" s="49">
        <f>C24</f>
        <v>18129741</v>
      </c>
      <c r="D23" s="49">
        <f>D24</f>
        <v>18129741</v>
      </c>
      <c r="E23" s="50">
        <f>E24</f>
        <v>18129741</v>
      </c>
    </row>
    <row r="24" spans="1:5" s="211" customFormat="1" ht="47.25">
      <c r="A24" s="58" t="s">
        <v>232</v>
      </c>
      <c r="B24" s="59" t="s">
        <v>233</v>
      </c>
      <c r="C24" s="49">
        <v>18129741</v>
      </c>
      <c r="D24" s="49">
        <v>18129741</v>
      </c>
      <c r="E24" s="50">
        <v>18129741</v>
      </c>
    </row>
    <row r="25" spans="1:5" s="211" customFormat="1" ht="15.75">
      <c r="A25" s="62" t="s">
        <v>234</v>
      </c>
      <c r="B25" s="59" t="s">
        <v>235</v>
      </c>
      <c r="C25" s="49">
        <f>C26</f>
        <v>1550169</v>
      </c>
      <c r="D25" s="49">
        <f>D26</f>
        <v>1614700</v>
      </c>
      <c r="E25" s="50">
        <f>E26</f>
        <v>1671800</v>
      </c>
    </row>
    <row r="26" spans="1:5" s="211" customFormat="1" ht="15.75">
      <c r="A26" s="62" t="s">
        <v>236</v>
      </c>
      <c r="B26" s="59" t="s">
        <v>237</v>
      </c>
      <c r="C26" s="49">
        <v>1550169</v>
      </c>
      <c r="D26" s="35">
        <v>1614700</v>
      </c>
      <c r="E26" s="36">
        <v>1671800</v>
      </c>
    </row>
    <row r="27" spans="1:5" s="211" customFormat="1" ht="15.75">
      <c r="A27" s="62" t="s">
        <v>238</v>
      </c>
      <c r="B27" s="59" t="s">
        <v>239</v>
      </c>
      <c r="C27" s="49">
        <f>C28</f>
        <v>495348729</v>
      </c>
      <c r="D27" s="49">
        <f>D28</f>
        <v>486069790</v>
      </c>
      <c r="E27" s="50">
        <f>E28</f>
        <v>486069790</v>
      </c>
    </row>
    <row r="28" spans="1:5" s="211" customFormat="1" ht="15.75">
      <c r="A28" s="62" t="s">
        <v>240</v>
      </c>
      <c r="B28" s="59" t="s">
        <v>241</v>
      </c>
      <c r="C28" s="35">
        <f>SUM(C29:C48)</f>
        <v>495348729</v>
      </c>
      <c r="D28" s="35">
        <f>SUM(D29:D48)</f>
        <v>486069790</v>
      </c>
      <c r="E28" s="35">
        <f>SUM(E29:E48)</f>
        <v>486069790</v>
      </c>
    </row>
    <row r="29" spans="1:5" s="211" customFormat="1" ht="47.25">
      <c r="A29" s="62" t="s">
        <v>240</v>
      </c>
      <c r="B29" s="59" t="s">
        <v>242</v>
      </c>
      <c r="C29" s="49">
        <v>124300</v>
      </c>
      <c r="D29" s="49">
        <v>124300</v>
      </c>
      <c r="E29" s="50">
        <v>124300</v>
      </c>
    </row>
    <row r="30" spans="1:5" s="211" customFormat="1" ht="78.75">
      <c r="A30" s="62" t="s">
        <v>240</v>
      </c>
      <c r="B30" s="59" t="s">
        <v>243</v>
      </c>
      <c r="C30" s="49">
        <v>1287647</v>
      </c>
      <c r="D30" s="49">
        <v>1287647</v>
      </c>
      <c r="E30" s="50">
        <v>1287647</v>
      </c>
    </row>
    <row r="31" spans="1:5" s="211" customFormat="1" ht="47.25">
      <c r="A31" s="62" t="s">
        <v>240</v>
      </c>
      <c r="B31" s="59" t="s">
        <v>244</v>
      </c>
      <c r="C31" s="49">
        <v>3363800</v>
      </c>
      <c r="D31" s="49">
        <v>3363800</v>
      </c>
      <c r="E31" s="50">
        <v>3363800</v>
      </c>
    </row>
    <row r="32" spans="1:5" s="211" customFormat="1" ht="110.25">
      <c r="A32" s="62" t="s">
        <v>240</v>
      </c>
      <c r="B32" s="34" t="s">
        <v>245</v>
      </c>
      <c r="C32" s="49">
        <v>360819257</v>
      </c>
      <c r="D32" s="49">
        <v>358678476</v>
      </c>
      <c r="E32" s="49">
        <v>358678476</v>
      </c>
    </row>
    <row r="33" spans="1:5" s="211" customFormat="1" ht="110.25">
      <c r="A33" s="62" t="s">
        <v>240</v>
      </c>
      <c r="B33" s="34" t="s">
        <v>246</v>
      </c>
      <c r="C33" s="49">
        <v>43955533</v>
      </c>
      <c r="D33" s="49">
        <v>43955533</v>
      </c>
      <c r="E33" s="50">
        <v>43955533</v>
      </c>
    </row>
    <row r="34" spans="1:5" s="211" customFormat="1" ht="31.5">
      <c r="A34" s="62" t="s">
        <v>240</v>
      </c>
      <c r="B34" s="59" t="s">
        <v>247</v>
      </c>
      <c r="C34" s="49">
        <v>305800</v>
      </c>
      <c r="D34" s="49">
        <v>305800</v>
      </c>
      <c r="E34" s="50">
        <v>305800</v>
      </c>
    </row>
    <row r="35" spans="1:5" s="211" customFormat="1" ht="47.25">
      <c r="A35" s="62" t="s">
        <v>240</v>
      </c>
      <c r="B35" s="59" t="s">
        <v>248</v>
      </c>
      <c r="C35" s="49">
        <v>1829088</v>
      </c>
      <c r="D35" s="49">
        <v>1829088</v>
      </c>
      <c r="E35" s="50">
        <v>1829088</v>
      </c>
    </row>
    <row r="36" spans="1:5" s="211" customFormat="1" ht="63">
      <c r="A36" s="62" t="s">
        <v>240</v>
      </c>
      <c r="B36" s="59" t="s">
        <v>249</v>
      </c>
      <c r="C36" s="49">
        <v>52872</v>
      </c>
      <c r="D36" s="49">
        <v>52872</v>
      </c>
      <c r="E36" s="49">
        <v>52872</v>
      </c>
    </row>
    <row r="37" spans="1:5" s="211" customFormat="1" ht="31.5">
      <c r="A37" s="62" t="s">
        <v>240</v>
      </c>
      <c r="B37" s="59" t="s">
        <v>250</v>
      </c>
      <c r="C37" s="49">
        <v>333077</v>
      </c>
      <c r="D37" s="49">
        <v>333077</v>
      </c>
      <c r="E37" s="50">
        <v>333077</v>
      </c>
    </row>
    <row r="38" spans="1:5" s="211" customFormat="1" ht="47.25">
      <c r="A38" s="62" t="s">
        <v>240</v>
      </c>
      <c r="B38" s="59" t="s">
        <v>251</v>
      </c>
      <c r="C38" s="49">
        <v>305800</v>
      </c>
      <c r="D38" s="49">
        <v>305800</v>
      </c>
      <c r="E38" s="50">
        <v>305800</v>
      </c>
    </row>
    <row r="39" spans="1:5" s="211" customFormat="1" ht="47.25">
      <c r="A39" s="62" t="s">
        <v>240</v>
      </c>
      <c r="B39" s="59" t="s">
        <v>252</v>
      </c>
      <c r="C39" s="49">
        <v>305800</v>
      </c>
      <c r="D39" s="49">
        <v>305800</v>
      </c>
      <c r="E39" s="50">
        <v>305800</v>
      </c>
    </row>
    <row r="40" spans="1:5" s="211" customFormat="1" ht="84.75" customHeight="1">
      <c r="A40" s="62" t="s">
        <v>240</v>
      </c>
      <c r="B40" s="59" t="s">
        <v>253</v>
      </c>
      <c r="C40" s="49">
        <v>17165009</v>
      </c>
      <c r="D40" s="49">
        <v>17165009</v>
      </c>
      <c r="E40" s="49">
        <v>17165009</v>
      </c>
    </row>
    <row r="41" spans="1:5" s="211" customFormat="1" ht="47.25">
      <c r="A41" s="62" t="s">
        <v>240</v>
      </c>
      <c r="B41" s="59" t="s">
        <v>254</v>
      </c>
      <c r="C41" s="49">
        <v>1223200</v>
      </c>
      <c r="D41" s="49">
        <v>1223200</v>
      </c>
      <c r="E41" s="50">
        <v>1223200</v>
      </c>
    </row>
    <row r="42" spans="1:5" s="211" customFormat="1" ht="47.25">
      <c r="A42" s="62" t="s">
        <v>240</v>
      </c>
      <c r="B42" s="59" t="s">
        <v>255</v>
      </c>
      <c r="C42" s="49">
        <v>35690792</v>
      </c>
      <c r="D42" s="35">
        <v>28552634</v>
      </c>
      <c r="E42" s="36">
        <v>28552634</v>
      </c>
    </row>
    <row r="43" spans="1:5" s="211" customFormat="1" ht="31.5">
      <c r="A43" s="62" t="s">
        <v>240</v>
      </c>
      <c r="B43" s="59" t="s">
        <v>256</v>
      </c>
      <c r="C43" s="49">
        <v>2777226</v>
      </c>
      <c r="D43" s="49">
        <v>2777226</v>
      </c>
      <c r="E43" s="50">
        <v>2777226</v>
      </c>
    </row>
    <row r="44" spans="1:5" s="211" customFormat="1" ht="31.5">
      <c r="A44" s="62" t="s">
        <v>240</v>
      </c>
      <c r="B44" s="59" t="s">
        <v>257</v>
      </c>
      <c r="C44" s="49">
        <v>18555836</v>
      </c>
      <c r="D44" s="49">
        <v>18555836</v>
      </c>
      <c r="E44" s="50">
        <v>18555836</v>
      </c>
    </row>
    <row r="45" spans="1:5" s="211" customFormat="1" ht="94.5">
      <c r="A45" s="62" t="s">
        <v>240</v>
      </c>
      <c r="B45" s="63" t="s">
        <v>258</v>
      </c>
      <c r="C45" s="49">
        <v>326388</v>
      </c>
      <c r="D45" s="49">
        <v>326388</v>
      </c>
      <c r="E45" s="50">
        <v>326388</v>
      </c>
    </row>
    <row r="46" spans="1:5" s="211" customFormat="1" ht="63">
      <c r="A46" s="62" t="s">
        <v>240</v>
      </c>
      <c r="B46" s="63" t="s">
        <v>259</v>
      </c>
      <c r="C46" s="49">
        <v>6362695</v>
      </c>
      <c r="D46" s="49">
        <v>6362695</v>
      </c>
      <c r="E46" s="50">
        <v>6362695</v>
      </c>
    </row>
    <row r="47" spans="1:5" s="211" customFormat="1" ht="63">
      <c r="A47" s="62" t="s">
        <v>240</v>
      </c>
      <c r="B47" s="63" t="s">
        <v>260</v>
      </c>
      <c r="C47" s="49">
        <v>534029</v>
      </c>
      <c r="D47" s="49">
        <v>534029</v>
      </c>
      <c r="E47" s="50">
        <v>534029</v>
      </c>
    </row>
    <row r="48" spans="1:5" s="211" customFormat="1" ht="47.25">
      <c r="A48" s="62" t="s">
        <v>240</v>
      </c>
      <c r="B48" s="63" t="s">
        <v>261</v>
      </c>
      <c r="C48" s="49">
        <v>30580</v>
      </c>
      <c r="D48" s="49">
        <v>30580</v>
      </c>
      <c r="E48" s="50">
        <v>30580</v>
      </c>
    </row>
    <row r="49" spans="1:5" s="211" customFormat="1" ht="23.25" customHeight="1">
      <c r="A49" s="64" t="s">
        <v>262</v>
      </c>
      <c r="B49" s="55" t="s">
        <v>263</v>
      </c>
      <c r="C49" s="56">
        <f aca="true" t="shared" si="2" ref="C49:E50">C50</f>
        <v>904165.03</v>
      </c>
      <c r="D49" s="56">
        <f t="shared" si="2"/>
        <v>0</v>
      </c>
      <c r="E49" s="56">
        <f t="shared" si="2"/>
        <v>0</v>
      </c>
    </row>
    <row r="50" spans="1:5" s="211" customFormat="1" ht="48.75" customHeight="1">
      <c r="A50" s="62" t="s">
        <v>264</v>
      </c>
      <c r="B50" s="59" t="s">
        <v>265</v>
      </c>
      <c r="C50" s="49">
        <f t="shared" si="2"/>
        <v>904165.03</v>
      </c>
      <c r="D50" s="49">
        <f t="shared" si="2"/>
        <v>0</v>
      </c>
      <c r="E50" s="50">
        <f t="shared" si="2"/>
        <v>0</v>
      </c>
    </row>
    <row r="51" spans="1:6" s="211" customFormat="1" ht="63">
      <c r="A51" s="62" t="s">
        <v>266</v>
      </c>
      <c r="B51" s="59" t="s">
        <v>267</v>
      </c>
      <c r="C51" s="49">
        <f>487720.03+416445</f>
        <v>904165.03</v>
      </c>
      <c r="D51" s="49">
        <v>0</v>
      </c>
      <c r="E51" s="50">
        <v>0</v>
      </c>
      <c r="F51" s="301"/>
    </row>
    <row r="52" spans="1:5" s="211" customFormat="1" ht="15.75">
      <c r="A52" s="64" t="s">
        <v>268</v>
      </c>
      <c r="B52" s="55" t="s">
        <v>269</v>
      </c>
      <c r="C52" s="56">
        <f aca="true" t="shared" si="3" ref="C52:E53">C53</f>
        <v>3550523.5</v>
      </c>
      <c r="D52" s="56">
        <f t="shared" si="3"/>
        <v>0</v>
      </c>
      <c r="E52" s="57">
        <f t="shared" si="3"/>
        <v>0</v>
      </c>
    </row>
    <row r="53" spans="1:5" s="211" customFormat="1" ht="24" customHeight="1">
      <c r="A53" s="66" t="s">
        <v>270</v>
      </c>
      <c r="B53" s="63" t="s">
        <v>271</v>
      </c>
      <c r="C53" s="49">
        <f t="shared" si="3"/>
        <v>3550523.5</v>
      </c>
      <c r="D53" s="49">
        <f t="shared" si="3"/>
        <v>0</v>
      </c>
      <c r="E53" s="50">
        <f t="shared" si="3"/>
        <v>0</v>
      </c>
    </row>
    <row r="54" spans="1:5" s="211" customFormat="1" ht="25.5" customHeight="1">
      <c r="A54" s="67" t="s">
        <v>272</v>
      </c>
      <c r="B54" s="63" t="s">
        <v>271</v>
      </c>
      <c r="C54" s="49">
        <v>3550523.5</v>
      </c>
      <c r="D54" s="49">
        <v>0</v>
      </c>
      <c r="E54" s="50">
        <v>0</v>
      </c>
    </row>
  </sheetData>
  <sheetProtection selectLockedCells="1" selectUnlockedCells="1"/>
  <mergeCells count="2">
    <mergeCell ref="C1:E1"/>
    <mergeCell ref="A3:E3"/>
  </mergeCells>
  <printOptions/>
  <pageMargins left="0.7" right="0.7" top="0.75" bottom="0.75" header="0.5118055555555555" footer="0.5118055555555555"/>
  <pageSetup horizontalDpi="300" verticalDpi="300" orientation="portrait" paperSize="9" scale="56" r:id="rId1"/>
</worksheet>
</file>

<file path=xl/worksheets/sheet13.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I10" sqref="I10"/>
    </sheetView>
  </sheetViews>
  <sheetFormatPr defaultColWidth="9.140625" defaultRowHeight="12.75"/>
  <cols>
    <col min="2" max="2" width="32.00390625" style="0" customWidth="1"/>
    <col min="3" max="3" width="17.421875" style="0" customWidth="1"/>
    <col min="4" max="4" width="17.7109375" style="0" customWidth="1"/>
    <col min="5" max="5" width="18.28125" style="0" customWidth="1"/>
  </cols>
  <sheetData>
    <row r="1" spans="2:5" ht="87" customHeight="1">
      <c r="B1" s="321"/>
      <c r="C1" s="418" t="s">
        <v>990</v>
      </c>
      <c r="D1" s="418"/>
      <c r="E1" s="418"/>
    </row>
    <row r="2" spans="1:3" ht="15.75">
      <c r="A2" s="419"/>
      <c r="B2" s="419"/>
      <c r="C2" s="419"/>
    </row>
    <row r="3" ht="12.75">
      <c r="C3" s="322"/>
    </row>
    <row r="4" spans="1:5" ht="81.75" customHeight="1">
      <c r="A4" s="420" t="s">
        <v>1053</v>
      </c>
      <c r="B4" s="420"/>
      <c r="C4" s="420"/>
      <c r="D4" s="420"/>
      <c r="E4" s="420"/>
    </row>
    <row r="5" spans="1:4" ht="19.5" thickBot="1">
      <c r="A5" s="323"/>
      <c r="B5" s="324"/>
      <c r="C5" s="325"/>
      <c r="D5" s="326"/>
    </row>
    <row r="6" spans="1:5" ht="31.5">
      <c r="A6" s="327" t="s">
        <v>907</v>
      </c>
      <c r="B6" s="328" t="s">
        <v>981</v>
      </c>
      <c r="C6" s="329" t="s">
        <v>982</v>
      </c>
      <c r="D6" s="329" t="s">
        <v>983</v>
      </c>
      <c r="E6" s="330" t="s">
        <v>991</v>
      </c>
    </row>
    <row r="7" spans="1:5" ht="18" customHeight="1">
      <c r="A7" s="331">
        <v>1</v>
      </c>
      <c r="B7" s="332" t="s">
        <v>958</v>
      </c>
      <c r="C7" s="333">
        <v>621968</v>
      </c>
      <c r="D7" s="333">
        <v>0</v>
      </c>
      <c r="E7" s="334">
        <v>0</v>
      </c>
    </row>
    <row r="8" spans="1:5" ht="18" customHeight="1">
      <c r="A8" s="331">
        <v>2</v>
      </c>
      <c r="B8" s="332" t="s">
        <v>984</v>
      </c>
      <c r="C8" s="333">
        <v>0</v>
      </c>
      <c r="D8" s="333">
        <v>0</v>
      </c>
      <c r="E8" s="334">
        <v>0</v>
      </c>
    </row>
    <row r="9" spans="1:5" ht="18" customHeight="1">
      <c r="A9" s="331">
        <v>3</v>
      </c>
      <c r="B9" s="332" t="s">
        <v>960</v>
      </c>
      <c r="C9" s="333">
        <v>0</v>
      </c>
      <c r="D9" s="333">
        <v>0</v>
      </c>
      <c r="E9" s="334">
        <v>0</v>
      </c>
    </row>
    <row r="10" spans="1:5" ht="18" customHeight="1">
      <c r="A10" s="331">
        <v>4</v>
      </c>
      <c r="B10" s="332" t="s">
        <v>985</v>
      </c>
      <c r="C10" s="333">
        <v>0</v>
      </c>
      <c r="D10" s="333">
        <v>0</v>
      </c>
      <c r="E10" s="334">
        <v>0</v>
      </c>
    </row>
    <row r="11" spans="1:5" ht="18" customHeight="1">
      <c r="A11" s="331">
        <v>5</v>
      </c>
      <c r="B11" s="332" t="s">
        <v>962</v>
      </c>
      <c r="C11" s="333">
        <v>0</v>
      </c>
      <c r="D11" s="333">
        <v>0</v>
      </c>
      <c r="E11" s="334">
        <v>0</v>
      </c>
    </row>
    <row r="12" spans="1:5" ht="18" customHeight="1">
      <c r="A12" s="331">
        <v>6</v>
      </c>
      <c r="B12" s="332" t="s">
        <v>986</v>
      </c>
      <c r="C12" s="333">
        <v>0</v>
      </c>
      <c r="D12" s="333">
        <v>0</v>
      </c>
      <c r="E12" s="334">
        <v>0</v>
      </c>
    </row>
    <row r="13" spans="1:5" ht="18" customHeight="1">
      <c r="A13" s="331">
        <v>7</v>
      </c>
      <c r="B13" s="332" t="s">
        <v>987</v>
      </c>
      <c r="C13" s="333">
        <v>5491500</v>
      </c>
      <c r="D13" s="333">
        <v>0</v>
      </c>
      <c r="E13" s="334">
        <v>0</v>
      </c>
    </row>
    <row r="14" spans="1:5" ht="18" customHeight="1">
      <c r="A14" s="331">
        <v>8</v>
      </c>
      <c r="B14" s="332" t="s">
        <v>965</v>
      </c>
      <c r="C14" s="333">
        <v>0</v>
      </c>
      <c r="D14" s="333">
        <v>0</v>
      </c>
      <c r="E14" s="334">
        <v>0</v>
      </c>
    </row>
    <row r="15" spans="1:5" ht="18" customHeight="1">
      <c r="A15" s="331">
        <v>9</v>
      </c>
      <c r="B15" s="332" t="s">
        <v>966</v>
      </c>
      <c r="C15" s="333">
        <v>0</v>
      </c>
      <c r="D15" s="333">
        <v>0</v>
      </c>
      <c r="E15" s="334">
        <v>0</v>
      </c>
    </row>
    <row r="16" spans="1:5" ht="18" customHeight="1">
      <c r="A16" s="331">
        <v>10</v>
      </c>
      <c r="B16" s="332" t="s">
        <v>988</v>
      </c>
      <c r="C16" s="333">
        <v>0</v>
      </c>
      <c r="D16" s="333">
        <v>0</v>
      </c>
      <c r="E16" s="334">
        <v>0</v>
      </c>
    </row>
    <row r="17" spans="1:5" ht="18" customHeight="1">
      <c r="A17" s="331">
        <v>11</v>
      </c>
      <c r="B17" s="332" t="s">
        <v>968</v>
      </c>
      <c r="C17" s="333">
        <v>0</v>
      </c>
      <c r="D17" s="333">
        <v>0</v>
      </c>
      <c r="E17" s="334">
        <v>0</v>
      </c>
    </row>
    <row r="18" spans="1:5" ht="18" customHeight="1">
      <c r="A18" s="331">
        <v>12</v>
      </c>
      <c r="B18" s="332" t="s">
        <v>969</v>
      </c>
      <c r="C18" s="333">
        <v>0</v>
      </c>
      <c r="D18" s="333">
        <v>0</v>
      </c>
      <c r="E18" s="334">
        <v>0</v>
      </c>
    </row>
    <row r="19" spans="1:5" ht="18" customHeight="1">
      <c r="A19" s="331">
        <v>13</v>
      </c>
      <c r="B19" s="332" t="s">
        <v>970</v>
      </c>
      <c r="C19" s="333">
        <v>0</v>
      </c>
      <c r="D19" s="333">
        <v>0</v>
      </c>
      <c r="E19" s="334">
        <v>0</v>
      </c>
    </row>
    <row r="20" spans="1:5" ht="18" customHeight="1">
      <c r="A20" s="331">
        <v>14</v>
      </c>
      <c r="B20" s="332" t="s">
        <v>971</v>
      </c>
      <c r="C20" s="333">
        <v>0</v>
      </c>
      <c r="D20" s="333">
        <v>0</v>
      </c>
      <c r="E20" s="334">
        <v>0</v>
      </c>
    </row>
    <row r="21" spans="1:5" ht="18" customHeight="1">
      <c r="A21" s="331">
        <v>15</v>
      </c>
      <c r="B21" s="332" t="s">
        <v>972</v>
      </c>
      <c r="C21" s="333">
        <v>0</v>
      </c>
      <c r="D21" s="333">
        <v>0</v>
      </c>
      <c r="E21" s="334">
        <v>0</v>
      </c>
    </row>
    <row r="22" spans="1:5" ht="18" customHeight="1">
      <c r="A22" s="331">
        <v>16</v>
      </c>
      <c r="B22" s="332" t="s">
        <v>973</v>
      </c>
      <c r="C22" s="333">
        <v>0</v>
      </c>
      <c r="D22" s="333">
        <v>0</v>
      </c>
      <c r="E22" s="334">
        <v>0</v>
      </c>
    </row>
    <row r="23" spans="1:5" ht="18" customHeight="1">
      <c r="A23" s="331">
        <v>17</v>
      </c>
      <c r="B23" s="332" t="s">
        <v>974</v>
      </c>
      <c r="C23" s="333">
        <v>0</v>
      </c>
      <c r="D23" s="333">
        <v>0</v>
      </c>
      <c r="E23" s="334">
        <v>0</v>
      </c>
    </row>
    <row r="24" spans="1:5" ht="19.5" thickBot="1">
      <c r="A24" s="335"/>
      <c r="B24" s="336" t="s">
        <v>989</v>
      </c>
      <c r="C24" s="337">
        <f>SUM(C7:C23)</f>
        <v>6113468</v>
      </c>
      <c r="D24" s="337">
        <v>0</v>
      </c>
      <c r="E24" s="338">
        <v>0</v>
      </c>
    </row>
    <row r="25" spans="1:5" ht="15.75">
      <c r="A25" s="339"/>
      <c r="B25" s="340"/>
      <c r="C25" s="340"/>
      <c r="D25" s="341"/>
      <c r="E25" s="341"/>
    </row>
    <row r="26" spans="1:5" ht="15">
      <c r="A26" s="342"/>
      <c r="B26" s="343"/>
      <c r="C26" s="343"/>
      <c r="D26" s="341"/>
      <c r="E26" s="341"/>
    </row>
    <row r="27" ht="12.75">
      <c r="A27" s="342"/>
    </row>
    <row r="28" ht="12.75">
      <c r="A28" s="342"/>
    </row>
  </sheetData>
  <sheetProtection/>
  <mergeCells count="3">
    <mergeCell ref="C1:E1"/>
    <mergeCell ref="A2:C2"/>
    <mergeCell ref="A4:E4"/>
  </mergeCells>
  <printOptions/>
  <pageMargins left="0.7" right="0.7" top="0.75" bottom="0.75" header="0.3" footer="0.3"/>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B2:E12"/>
  <sheetViews>
    <sheetView view="pageBreakPreview" zoomScale="60" zoomScalePageLayoutView="0" workbookViewId="0" topLeftCell="A1">
      <selection activeCell="B6" sqref="B6:C7"/>
    </sheetView>
  </sheetViews>
  <sheetFormatPr defaultColWidth="9.140625" defaultRowHeight="12.75"/>
  <cols>
    <col min="2" max="2" width="76.7109375" style="0" customWidth="1"/>
    <col min="3" max="3" width="46.421875" style="0" customWidth="1"/>
  </cols>
  <sheetData>
    <row r="2" spans="2:3" ht="18" customHeight="1">
      <c r="B2" s="343"/>
      <c r="C2" s="345" t="s">
        <v>998</v>
      </c>
    </row>
    <row r="3" spans="2:3" ht="53.25" customHeight="1">
      <c r="B3" s="343"/>
      <c r="C3" s="346" t="s">
        <v>996</v>
      </c>
    </row>
    <row r="4" spans="2:3" ht="18.75">
      <c r="B4" s="343"/>
      <c r="C4" s="345" t="s">
        <v>997</v>
      </c>
    </row>
    <row r="5" spans="2:5" ht="56.25" customHeight="1">
      <c r="B5" s="347"/>
      <c r="C5" s="346" t="s">
        <v>999</v>
      </c>
      <c r="D5" s="347"/>
      <c r="E5" s="347"/>
    </row>
    <row r="6" spans="2:3" ht="48" customHeight="1">
      <c r="B6" s="421" t="s">
        <v>1055</v>
      </c>
      <c r="C6" s="422"/>
    </row>
    <row r="7" spans="2:3" ht="84.75" customHeight="1">
      <c r="B7" s="422"/>
      <c r="C7" s="422"/>
    </row>
    <row r="8" spans="2:3" ht="12.75">
      <c r="B8" s="343"/>
      <c r="C8" s="343"/>
    </row>
    <row r="9" spans="2:3" ht="64.5" customHeight="1">
      <c r="B9" s="423" t="s">
        <v>1000</v>
      </c>
      <c r="C9" s="424"/>
    </row>
    <row r="10" spans="2:3" ht="163.5" customHeight="1">
      <c r="B10" s="424"/>
      <c r="C10" s="424"/>
    </row>
    <row r="11" spans="2:3" ht="127.5" customHeight="1">
      <c r="B11" s="424"/>
      <c r="C11" s="424"/>
    </row>
    <row r="12" spans="2:3" ht="409.5" customHeight="1">
      <c r="B12" s="424"/>
      <c r="C12" s="424"/>
    </row>
  </sheetData>
  <sheetProtection/>
  <mergeCells count="2">
    <mergeCell ref="B6:C7"/>
    <mergeCell ref="B9:C12"/>
  </mergeCells>
  <printOptions/>
  <pageMargins left="0.7" right="0.7" top="0.75" bottom="0.75" header="0.3" footer="0.3"/>
  <pageSetup horizontalDpi="600" verticalDpi="600" orientation="portrait" paperSize="9" scale="67" r:id="rId1"/>
</worksheet>
</file>

<file path=xl/worksheets/sheet15.xml><?xml version="1.0" encoding="utf-8"?>
<worksheet xmlns="http://schemas.openxmlformats.org/spreadsheetml/2006/main" xmlns:r="http://schemas.openxmlformats.org/officeDocument/2006/relationships">
  <dimension ref="A1:E28"/>
  <sheetViews>
    <sheetView view="pageBreakPreview" zoomScale="60" zoomScalePageLayoutView="0" workbookViewId="0" topLeftCell="A1">
      <selection activeCell="M6" sqref="M6"/>
    </sheetView>
  </sheetViews>
  <sheetFormatPr defaultColWidth="9.140625" defaultRowHeight="12.75"/>
  <cols>
    <col min="1" max="1" width="5.28125" style="343" customWidth="1"/>
    <col min="2" max="2" width="47.57421875" style="343" customWidth="1"/>
    <col min="3" max="3" width="18.140625" style="343" customWidth="1"/>
    <col min="4" max="4" width="17.28125" style="343" customWidth="1"/>
    <col min="5" max="5" width="18.00390625" style="343" customWidth="1"/>
    <col min="6" max="16384" width="9.140625" style="343" customWidth="1"/>
  </cols>
  <sheetData>
    <row r="1" spans="2:5" ht="86.25" customHeight="1">
      <c r="B1" s="321"/>
      <c r="C1" s="418" t="s">
        <v>1001</v>
      </c>
      <c r="D1" s="418"/>
      <c r="E1" s="418"/>
    </row>
    <row r="2" spans="1:3" ht="17.25" customHeight="1">
      <c r="A2" s="419"/>
      <c r="B2" s="419"/>
      <c r="C2" s="419"/>
    </row>
    <row r="3" ht="20.25" customHeight="1">
      <c r="C3" s="322"/>
    </row>
    <row r="4" spans="1:5" ht="144" customHeight="1">
      <c r="A4" s="420" t="s">
        <v>1052</v>
      </c>
      <c r="B4" s="420"/>
      <c r="C4" s="420"/>
      <c r="D4" s="420"/>
      <c r="E4" s="420"/>
    </row>
    <row r="5" spans="1:4" ht="19.5" thickBot="1">
      <c r="A5" s="323"/>
      <c r="B5" s="324"/>
      <c r="C5" s="325"/>
      <c r="D5" s="326"/>
    </row>
    <row r="6" spans="1:5" s="341" customFormat="1" ht="33" customHeight="1">
      <c r="A6" s="327" t="s">
        <v>907</v>
      </c>
      <c r="B6" s="328" t="s">
        <v>981</v>
      </c>
      <c r="C6" s="329" t="s">
        <v>982</v>
      </c>
      <c r="D6" s="329" t="s">
        <v>983</v>
      </c>
      <c r="E6" s="330" t="s">
        <v>991</v>
      </c>
    </row>
    <row r="7" spans="1:5" s="341" customFormat="1" ht="15.75">
      <c r="A7" s="331">
        <v>1</v>
      </c>
      <c r="B7" s="332" t="s">
        <v>958</v>
      </c>
      <c r="C7" s="333">
        <v>40000</v>
      </c>
      <c r="D7" s="333">
        <v>0</v>
      </c>
      <c r="E7" s="334">
        <v>0</v>
      </c>
    </row>
    <row r="8" spans="1:5" s="341" customFormat="1" ht="15.75">
      <c r="A8" s="331">
        <v>2</v>
      </c>
      <c r="B8" s="332" t="s">
        <v>984</v>
      </c>
      <c r="C8" s="333">
        <v>40000</v>
      </c>
      <c r="D8" s="333">
        <v>0</v>
      </c>
      <c r="E8" s="334">
        <v>0</v>
      </c>
    </row>
    <row r="9" spans="1:5" s="341" customFormat="1" ht="15.75">
      <c r="A9" s="331">
        <v>3</v>
      </c>
      <c r="B9" s="332" t="s">
        <v>960</v>
      </c>
      <c r="C9" s="333">
        <v>40000</v>
      </c>
      <c r="D9" s="333">
        <v>0</v>
      </c>
      <c r="E9" s="334">
        <v>0</v>
      </c>
    </row>
    <row r="10" spans="1:5" s="341" customFormat="1" ht="15.75">
      <c r="A10" s="331">
        <v>4</v>
      </c>
      <c r="B10" s="332" t="s">
        <v>985</v>
      </c>
      <c r="C10" s="333">
        <v>40000</v>
      </c>
      <c r="D10" s="333">
        <v>0</v>
      </c>
      <c r="E10" s="334">
        <v>0</v>
      </c>
    </row>
    <row r="11" spans="1:5" s="341" customFormat="1" ht="15.75">
      <c r="A11" s="331">
        <v>5</v>
      </c>
      <c r="B11" s="332" t="s">
        <v>962</v>
      </c>
      <c r="C11" s="333">
        <v>40000</v>
      </c>
      <c r="D11" s="333">
        <v>0</v>
      </c>
      <c r="E11" s="334">
        <v>0</v>
      </c>
    </row>
    <row r="12" spans="1:5" s="341" customFormat="1" ht="15.75">
      <c r="A12" s="331">
        <v>6</v>
      </c>
      <c r="B12" s="332" t="s">
        <v>986</v>
      </c>
      <c r="C12" s="333">
        <v>40000</v>
      </c>
      <c r="D12" s="333">
        <v>0</v>
      </c>
      <c r="E12" s="334">
        <v>0</v>
      </c>
    </row>
    <row r="13" spans="1:5" s="341" customFormat="1" ht="15.75">
      <c r="A13" s="331">
        <v>7</v>
      </c>
      <c r="B13" s="332" t="s">
        <v>987</v>
      </c>
      <c r="C13" s="333">
        <v>40000</v>
      </c>
      <c r="D13" s="333">
        <v>0</v>
      </c>
      <c r="E13" s="334">
        <v>0</v>
      </c>
    </row>
    <row r="14" spans="1:5" s="341" customFormat="1" ht="15.75">
      <c r="A14" s="331">
        <v>8</v>
      </c>
      <c r="B14" s="332" t="s">
        <v>965</v>
      </c>
      <c r="C14" s="333">
        <v>40000</v>
      </c>
      <c r="D14" s="333">
        <v>0</v>
      </c>
      <c r="E14" s="334">
        <v>0</v>
      </c>
    </row>
    <row r="15" spans="1:5" s="341" customFormat="1" ht="15.75">
      <c r="A15" s="331">
        <v>9</v>
      </c>
      <c r="B15" s="332" t="s">
        <v>966</v>
      </c>
      <c r="C15" s="333">
        <v>40000</v>
      </c>
      <c r="D15" s="333">
        <v>0</v>
      </c>
      <c r="E15" s="334">
        <v>0</v>
      </c>
    </row>
    <row r="16" spans="1:5" s="341" customFormat="1" ht="15.75">
      <c r="A16" s="331">
        <v>10</v>
      </c>
      <c r="B16" s="332" t="s">
        <v>988</v>
      </c>
      <c r="C16" s="333">
        <v>40000</v>
      </c>
      <c r="D16" s="333">
        <v>0</v>
      </c>
      <c r="E16" s="334">
        <v>0</v>
      </c>
    </row>
    <row r="17" spans="1:5" s="341" customFormat="1" ht="15.75">
      <c r="A17" s="331">
        <v>11</v>
      </c>
      <c r="B17" s="332" t="s">
        <v>968</v>
      </c>
      <c r="C17" s="333">
        <v>40000</v>
      </c>
      <c r="D17" s="333">
        <v>0</v>
      </c>
      <c r="E17" s="334">
        <v>0</v>
      </c>
    </row>
    <row r="18" spans="1:5" s="341" customFormat="1" ht="15.75">
      <c r="A18" s="331">
        <v>12</v>
      </c>
      <c r="B18" s="332" t="s">
        <v>969</v>
      </c>
      <c r="C18" s="333">
        <v>40000</v>
      </c>
      <c r="D18" s="333">
        <v>0</v>
      </c>
      <c r="E18" s="334">
        <v>0</v>
      </c>
    </row>
    <row r="19" spans="1:5" s="341" customFormat="1" ht="15.75">
      <c r="A19" s="331">
        <v>13</v>
      </c>
      <c r="B19" s="332" t="s">
        <v>970</v>
      </c>
      <c r="C19" s="333">
        <v>40000</v>
      </c>
      <c r="D19" s="333">
        <v>0</v>
      </c>
      <c r="E19" s="334">
        <v>0</v>
      </c>
    </row>
    <row r="20" spans="1:5" s="341" customFormat="1" ht="15.75">
      <c r="A20" s="331">
        <v>14</v>
      </c>
      <c r="B20" s="332" t="s">
        <v>971</v>
      </c>
      <c r="C20" s="333">
        <v>40000</v>
      </c>
      <c r="D20" s="333">
        <v>0</v>
      </c>
      <c r="E20" s="334">
        <v>0</v>
      </c>
    </row>
    <row r="21" spans="1:5" s="341" customFormat="1" ht="15.75">
      <c r="A21" s="331">
        <v>15</v>
      </c>
      <c r="B21" s="332" t="s">
        <v>972</v>
      </c>
      <c r="C21" s="333">
        <v>40000</v>
      </c>
      <c r="D21" s="333">
        <v>0</v>
      </c>
      <c r="E21" s="334">
        <v>0</v>
      </c>
    </row>
    <row r="22" spans="1:5" s="341" customFormat="1" ht="15.75">
      <c r="A22" s="331">
        <v>16</v>
      </c>
      <c r="B22" s="332" t="s">
        <v>973</v>
      </c>
      <c r="C22" s="333">
        <v>40000</v>
      </c>
      <c r="D22" s="333">
        <v>0</v>
      </c>
      <c r="E22" s="334">
        <v>0</v>
      </c>
    </row>
    <row r="23" spans="1:5" s="341" customFormat="1" ht="15.75">
      <c r="A23" s="331">
        <v>17</v>
      </c>
      <c r="B23" s="332" t="s">
        <v>974</v>
      </c>
      <c r="C23" s="333">
        <v>40000</v>
      </c>
      <c r="D23" s="333">
        <v>0</v>
      </c>
      <c r="E23" s="334">
        <v>0</v>
      </c>
    </row>
    <row r="24" spans="1:5" s="341" customFormat="1" ht="19.5" thickBot="1">
      <c r="A24" s="335"/>
      <c r="B24" s="336" t="s">
        <v>989</v>
      </c>
      <c r="C24" s="337">
        <f>SUM(C7:C23)</f>
        <v>680000</v>
      </c>
      <c r="D24" s="337">
        <f>SUM(D7:D23)</f>
        <v>0</v>
      </c>
      <c r="E24" s="338">
        <f>SUM(E7:E23)</f>
        <v>0</v>
      </c>
    </row>
    <row r="25" spans="1:3" s="341" customFormat="1" ht="15.75">
      <c r="A25" s="339"/>
      <c r="B25" s="340"/>
      <c r="C25" s="340"/>
    </row>
    <row r="26" spans="1:3" s="341" customFormat="1" ht="15">
      <c r="A26" s="342"/>
      <c r="B26" s="343"/>
      <c r="C26" s="343"/>
    </row>
    <row r="27" ht="12.75">
      <c r="A27" s="342"/>
    </row>
    <row r="28" ht="12.75">
      <c r="A28" s="342"/>
    </row>
  </sheetData>
  <sheetProtection/>
  <mergeCells count="3">
    <mergeCell ref="C1:E1"/>
    <mergeCell ref="A2:C2"/>
    <mergeCell ref="A4:E4"/>
  </mergeCells>
  <printOptions/>
  <pageMargins left="0.7" right="0.7" top="0.75" bottom="0.75" header="0.3" footer="0.3"/>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I105"/>
  <sheetViews>
    <sheetView tabSelected="1" view="pageBreakPreview" zoomScale="55" zoomScaleSheetLayoutView="55" zoomScalePageLayoutView="0" workbookViewId="0" topLeftCell="A1">
      <selection activeCell="K51" sqref="K51"/>
    </sheetView>
  </sheetViews>
  <sheetFormatPr defaultColWidth="8.7109375" defaultRowHeight="12.75"/>
  <cols>
    <col min="1" max="1" width="25.8515625" style="15" customWidth="1"/>
    <col min="2" max="2" width="85.140625" style="16" customWidth="1"/>
    <col min="3" max="3" width="21.28125" style="17" customWidth="1"/>
    <col min="4" max="4" width="22.00390625" style="18" customWidth="1"/>
    <col min="5" max="5" width="21.7109375" style="18" customWidth="1"/>
    <col min="6" max="6" width="15.421875" style="1" customWidth="1"/>
    <col min="7" max="7" width="18.7109375" style="1" customWidth="1"/>
    <col min="8" max="8" width="17.8515625" style="1" customWidth="1"/>
    <col min="9" max="16384" width="8.7109375" style="1" customWidth="1"/>
  </cols>
  <sheetData>
    <row r="1" spans="2:5" ht="119.25" customHeight="1">
      <c r="B1" s="19"/>
      <c r="C1" s="386" t="s">
        <v>114</v>
      </c>
      <c r="D1" s="386"/>
      <c r="E1" s="386"/>
    </row>
    <row r="2" spans="1:5" s="2" customFormat="1" ht="42.75" customHeight="1">
      <c r="A2" s="387" t="s">
        <v>115</v>
      </c>
      <c r="B2" s="387"/>
      <c r="C2" s="387"/>
      <c r="D2" s="387"/>
      <c r="E2" s="387"/>
    </row>
    <row r="3" spans="1:5" s="2" customFormat="1" ht="20.25" customHeight="1">
      <c r="A3" s="20"/>
      <c r="B3" s="21"/>
      <c r="C3" s="22"/>
      <c r="D3" s="23"/>
      <c r="E3" s="23"/>
    </row>
    <row r="4" spans="1:5" s="28" customFormat="1" ht="66" customHeight="1">
      <c r="A4" s="24" t="s">
        <v>2</v>
      </c>
      <c r="B4" s="25" t="s">
        <v>116</v>
      </c>
      <c r="C4" s="26" t="s">
        <v>117</v>
      </c>
      <c r="D4" s="26" t="s">
        <v>118</v>
      </c>
      <c r="E4" s="27" t="s">
        <v>119</v>
      </c>
    </row>
    <row r="5" spans="1:5" s="2" customFormat="1" ht="15.75">
      <c r="A5" s="29" t="s">
        <v>120</v>
      </c>
      <c r="B5" s="30" t="s">
        <v>121</v>
      </c>
      <c r="C5" s="31">
        <f>C6+C11+C17+C29+C42+C48+C52</f>
        <v>338377433.4</v>
      </c>
      <c r="D5" s="31">
        <f>D6+D11+D17+D29+D42+D48+D52</f>
        <v>350263016</v>
      </c>
      <c r="E5" s="31">
        <f>E6+E11+E17+E29+E42+E48+E52</f>
        <v>355850674</v>
      </c>
    </row>
    <row r="6" spans="1:5" s="2" customFormat="1" ht="15.75">
      <c r="A6" s="29" t="s">
        <v>122</v>
      </c>
      <c r="B6" s="30" t="s">
        <v>123</v>
      </c>
      <c r="C6" s="31">
        <f>C7</f>
        <v>230920413</v>
      </c>
      <c r="D6" s="31">
        <f>D7</f>
        <v>256940746</v>
      </c>
      <c r="E6" s="32">
        <f>E7</f>
        <v>266246173</v>
      </c>
    </row>
    <row r="7" spans="1:5" s="2" customFormat="1" ht="15.75">
      <c r="A7" s="29" t="s">
        <v>124</v>
      </c>
      <c r="B7" s="30" t="s">
        <v>125</v>
      </c>
      <c r="C7" s="31">
        <f>C8+C9+C10</f>
        <v>230920413</v>
      </c>
      <c r="D7" s="31">
        <f>D8+D9+D10</f>
        <v>256940746</v>
      </c>
      <c r="E7" s="32">
        <f>E8+E9+E10</f>
        <v>266246173</v>
      </c>
    </row>
    <row r="8" spans="1:5" s="2" customFormat="1" ht="69" customHeight="1">
      <c r="A8" s="33" t="s">
        <v>126</v>
      </c>
      <c r="B8" s="34" t="s">
        <v>127</v>
      </c>
      <c r="C8" s="35">
        <v>227287369</v>
      </c>
      <c r="D8" s="35">
        <v>252918365</v>
      </c>
      <c r="E8" s="36">
        <v>262093217</v>
      </c>
    </row>
    <row r="9" spans="1:5" s="2" customFormat="1" ht="99" customHeight="1">
      <c r="A9" s="33" t="s">
        <v>128</v>
      </c>
      <c r="B9" s="34" t="s">
        <v>129</v>
      </c>
      <c r="C9" s="35">
        <v>2905738</v>
      </c>
      <c r="D9" s="35">
        <v>3258934</v>
      </c>
      <c r="E9" s="36">
        <v>3408814</v>
      </c>
    </row>
    <row r="10" spans="1:5" s="2" customFormat="1" ht="36.75" customHeight="1">
      <c r="A10" s="33" t="s">
        <v>130</v>
      </c>
      <c r="B10" s="34" t="s">
        <v>131</v>
      </c>
      <c r="C10" s="35">
        <v>727306</v>
      </c>
      <c r="D10" s="35">
        <v>763447</v>
      </c>
      <c r="E10" s="36">
        <v>744142</v>
      </c>
    </row>
    <row r="11" spans="1:5" s="2" customFormat="1" ht="33" customHeight="1">
      <c r="A11" s="37" t="s">
        <v>132</v>
      </c>
      <c r="B11" s="38" t="s">
        <v>133</v>
      </c>
      <c r="C11" s="39">
        <f>C12</f>
        <v>20896835</v>
      </c>
      <c r="D11" s="39">
        <f>D12</f>
        <v>21220826</v>
      </c>
      <c r="E11" s="40">
        <f>E12</f>
        <v>21220826</v>
      </c>
    </row>
    <row r="12" spans="1:5" s="2" customFormat="1" ht="43.5" customHeight="1">
      <c r="A12" s="33" t="s">
        <v>134</v>
      </c>
      <c r="B12" s="34" t="s">
        <v>135</v>
      </c>
      <c r="C12" s="41">
        <f>C13+C14+C15+C16</f>
        <v>20896835</v>
      </c>
      <c r="D12" s="41">
        <f>D13+D14+D15+D16</f>
        <v>21220826</v>
      </c>
      <c r="E12" s="42">
        <f>E13+E14+E15+E16</f>
        <v>21220826</v>
      </c>
    </row>
    <row r="13" spans="1:5" s="2" customFormat="1" ht="99.75" customHeight="1">
      <c r="A13" s="33" t="s">
        <v>136</v>
      </c>
      <c r="B13" s="34" t="s">
        <v>137</v>
      </c>
      <c r="C13" s="344">
        <v>9544735</v>
      </c>
      <c r="D13" s="35">
        <v>7674685</v>
      </c>
      <c r="E13" s="36">
        <v>7674685</v>
      </c>
    </row>
    <row r="14" spans="1:5" s="2" customFormat="1" ht="125.25" customHeight="1">
      <c r="A14" s="33" t="s">
        <v>138</v>
      </c>
      <c r="B14" s="34" t="s">
        <v>139</v>
      </c>
      <c r="C14" s="344">
        <v>51588</v>
      </c>
      <c r="D14" s="35">
        <v>49130</v>
      </c>
      <c r="E14" s="36">
        <v>49130</v>
      </c>
    </row>
    <row r="15" spans="1:5" s="2" customFormat="1" ht="110.25" customHeight="1">
      <c r="A15" s="33" t="s">
        <v>140</v>
      </c>
      <c r="B15" s="34" t="s">
        <v>141</v>
      </c>
      <c r="C15" s="344">
        <v>12785224</v>
      </c>
      <c r="D15" s="35">
        <v>14886789</v>
      </c>
      <c r="E15" s="36">
        <v>14886789</v>
      </c>
    </row>
    <row r="16" spans="1:5" s="2" customFormat="1" ht="111" customHeight="1">
      <c r="A16" s="33" t="s">
        <v>142</v>
      </c>
      <c r="B16" s="34" t="s">
        <v>143</v>
      </c>
      <c r="C16" s="344">
        <v>-1484712</v>
      </c>
      <c r="D16" s="35">
        <v>-1389778</v>
      </c>
      <c r="E16" s="36">
        <v>-1389778</v>
      </c>
    </row>
    <row r="17" spans="1:5" s="2" customFormat="1" ht="15.75">
      <c r="A17" s="37" t="s">
        <v>144</v>
      </c>
      <c r="B17" s="38" t="s">
        <v>145</v>
      </c>
      <c r="C17" s="39">
        <f>C23+C25+C18+C27</f>
        <v>7153944</v>
      </c>
      <c r="D17" s="39">
        <f>D23+D25+D18+D27</f>
        <v>3908916</v>
      </c>
      <c r="E17" s="40">
        <f>E23+E25+E18+E27</f>
        <v>2891147</v>
      </c>
    </row>
    <row r="18" spans="1:5" s="2" customFormat="1" ht="31.5">
      <c r="A18" s="33" t="s">
        <v>146</v>
      </c>
      <c r="B18" s="34" t="s">
        <v>147</v>
      </c>
      <c r="C18" s="41">
        <f>C19+C21</f>
        <v>1434440</v>
      </c>
      <c r="D18" s="41">
        <f>D19+D21</f>
        <v>1487514</v>
      </c>
      <c r="E18" s="42">
        <f>E19+E21</f>
        <v>1544040</v>
      </c>
    </row>
    <row r="19" spans="1:5" s="2" customFormat="1" ht="31.5">
      <c r="A19" s="43" t="s">
        <v>148</v>
      </c>
      <c r="B19" s="44" t="s">
        <v>149</v>
      </c>
      <c r="C19" s="45">
        <f>C20</f>
        <v>1050871</v>
      </c>
      <c r="D19" s="45">
        <f>D20</f>
        <v>1089753</v>
      </c>
      <c r="E19" s="46">
        <f>E20</f>
        <v>1131164</v>
      </c>
    </row>
    <row r="20" spans="1:5" s="2" customFormat="1" ht="33.75" customHeight="1">
      <c r="A20" s="43" t="s">
        <v>150</v>
      </c>
      <c r="B20" s="44" t="s">
        <v>149</v>
      </c>
      <c r="C20" s="35">
        <v>1050871</v>
      </c>
      <c r="D20" s="35">
        <v>1089753</v>
      </c>
      <c r="E20" s="46">
        <v>1131164</v>
      </c>
    </row>
    <row r="21" spans="1:5" s="2" customFormat="1" ht="31.5">
      <c r="A21" s="43" t="s">
        <v>151</v>
      </c>
      <c r="B21" s="44" t="s">
        <v>152</v>
      </c>
      <c r="C21" s="45">
        <f>C22</f>
        <v>383569</v>
      </c>
      <c r="D21" s="45">
        <f>D22</f>
        <v>397761</v>
      </c>
      <c r="E21" s="45">
        <f>E22</f>
        <v>412876</v>
      </c>
    </row>
    <row r="22" spans="1:5" s="2" customFormat="1" ht="57.75" customHeight="1">
      <c r="A22" s="43" t="s">
        <v>153</v>
      </c>
      <c r="B22" s="44" t="s">
        <v>154</v>
      </c>
      <c r="C22" s="35">
        <v>383569</v>
      </c>
      <c r="D22" s="35">
        <v>397761</v>
      </c>
      <c r="E22" s="46">
        <v>412876</v>
      </c>
    </row>
    <row r="23" spans="1:5" s="2" customFormat="1" ht="15.75">
      <c r="A23" s="33" t="s">
        <v>155</v>
      </c>
      <c r="B23" s="34" t="s">
        <v>156</v>
      </c>
      <c r="C23" s="41">
        <f>C24</f>
        <v>4441369</v>
      </c>
      <c r="D23" s="41">
        <f>D24</f>
        <v>1110342</v>
      </c>
      <c r="E23" s="42">
        <f>E24</f>
        <v>0</v>
      </c>
    </row>
    <row r="24" spans="1:5" s="2" customFormat="1" ht="15.75">
      <c r="A24" s="33" t="s">
        <v>157</v>
      </c>
      <c r="B24" s="34" t="s">
        <v>156</v>
      </c>
      <c r="C24" s="35">
        <v>4441369</v>
      </c>
      <c r="D24" s="35">
        <v>1110342</v>
      </c>
      <c r="E24" s="36">
        <v>0</v>
      </c>
    </row>
    <row r="25" spans="1:5" s="2" customFormat="1" ht="15.75">
      <c r="A25" s="33" t="s">
        <v>158</v>
      </c>
      <c r="B25" s="47" t="s">
        <v>159</v>
      </c>
      <c r="C25" s="41">
        <f>C26</f>
        <v>968403</v>
      </c>
      <c r="D25" s="41">
        <f>D26</f>
        <v>1001328</v>
      </c>
      <c r="E25" s="42">
        <f>E26</f>
        <v>1037375</v>
      </c>
    </row>
    <row r="26" spans="1:5" s="2" customFormat="1" ht="15.75">
      <c r="A26" s="33" t="s">
        <v>160</v>
      </c>
      <c r="B26" s="47" t="s">
        <v>159</v>
      </c>
      <c r="C26" s="35">
        <v>968403</v>
      </c>
      <c r="D26" s="35">
        <v>1001328</v>
      </c>
      <c r="E26" s="36">
        <v>1037375</v>
      </c>
    </row>
    <row r="27" spans="1:5" s="2" customFormat="1" ht="15.75">
      <c r="A27" s="33" t="s">
        <v>161</v>
      </c>
      <c r="B27" s="47" t="s">
        <v>162</v>
      </c>
      <c r="C27" s="41">
        <f>C28</f>
        <v>309732</v>
      </c>
      <c r="D27" s="41">
        <f>D28</f>
        <v>309732</v>
      </c>
      <c r="E27" s="42">
        <f>E28</f>
        <v>309732</v>
      </c>
    </row>
    <row r="28" spans="1:5" s="2" customFormat="1" ht="31.5">
      <c r="A28" s="33" t="s">
        <v>163</v>
      </c>
      <c r="B28" s="47" t="s">
        <v>164</v>
      </c>
      <c r="C28" s="41">
        <v>309732</v>
      </c>
      <c r="D28" s="41">
        <v>309732</v>
      </c>
      <c r="E28" s="42">
        <v>309732</v>
      </c>
    </row>
    <row r="29" spans="1:5" s="2" customFormat="1" ht="31.5">
      <c r="A29" s="37" t="s">
        <v>165</v>
      </c>
      <c r="B29" s="38" t="s">
        <v>166</v>
      </c>
      <c r="C29" s="39">
        <f>C30+C32+C39</f>
        <v>36334082.4</v>
      </c>
      <c r="D29" s="39">
        <f>D30+D32+D39</f>
        <v>36333369</v>
      </c>
      <c r="E29" s="39">
        <f>E30+E32+E39</f>
        <v>36333369</v>
      </c>
    </row>
    <row r="30" spans="1:5" s="2" customFormat="1" ht="15.75">
      <c r="A30" s="33" t="s">
        <v>167</v>
      </c>
      <c r="B30" s="34" t="s">
        <v>168</v>
      </c>
      <c r="C30" s="41">
        <f>C31</f>
        <v>713.4</v>
      </c>
      <c r="D30" s="41">
        <f>D31</f>
        <v>0</v>
      </c>
      <c r="E30" s="42">
        <f>E31</f>
        <v>0</v>
      </c>
    </row>
    <row r="31" spans="1:5" s="2" customFormat="1" ht="43.5" customHeight="1">
      <c r="A31" s="33" t="s">
        <v>16</v>
      </c>
      <c r="B31" s="34" t="s">
        <v>17</v>
      </c>
      <c r="C31" s="35">
        <v>713.4</v>
      </c>
      <c r="D31" s="35">
        <v>0</v>
      </c>
      <c r="E31" s="36">
        <v>0</v>
      </c>
    </row>
    <row r="32" spans="1:5" s="2" customFormat="1" ht="90" customHeight="1">
      <c r="A32" s="33" t="s">
        <v>169</v>
      </c>
      <c r="B32" s="34" t="s">
        <v>170</v>
      </c>
      <c r="C32" s="41">
        <f>C33+C35+C37</f>
        <v>36013131</v>
      </c>
      <c r="D32" s="41">
        <f>D33+D35+D37</f>
        <v>36013131</v>
      </c>
      <c r="E32" s="42">
        <f>E33+E35+E37</f>
        <v>36013131</v>
      </c>
    </row>
    <row r="33" spans="1:5" s="2" customFormat="1" ht="68.25" customHeight="1">
      <c r="A33" s="33" t="s">
        <v>171</v>
      </c>
      <c r="B33" s="34" t="s">
        <v>172</v>
      </c>
      <c r="C33" s="41">
        <f>C34</f>
        <v>35413002</v>
      </c>
      <c r="D33" s="41">
        <f>D34</f>
        <v>35413002</v>
      </c>
      <c r="E33" s="42">
        <f>E34</f>
        <v>35413002</v>
      </c>
    </row>
    <row r="34" spans="1:5" s="2" customFormat="1" ht="87.75" customHeight="1">
      <c r="A34" s="33" t="s">
        <v>18</v>
      </c>
      <c r="B34" s="48" t="s">
        <v>19</v>
      </c>
      <c r="C34" s="35">
        <v>35413002</v>
      </c>
      <c r="D34" s="35">
        <v>35413002</v>
      </c>
      <c r="E34" s="36">
        <v>35413002</v>
      </c>
    </row>
    <row r="35" spans="1:5" s="2" customFormat="1" ht="67.5" customHeight="1">
      <c r="A35" s="33" t="s">
        <v>173</v>
      </c>
      <c r="B35" s="48" t="s">
        <v>174</v>
      </c>
      <c r="C35" s="49">
        <f>C36</f>
        <v>217458</v>
      </c>
      <c r="D35" s="49">
        <f>D36</f>
        <v>217458</v>
      </c>
      <c r="E35" s="50">
        <f>E36</f>
        <v>217458</v>
      </c>
    </row>
    <row r="36" spans="1:5" s="2" customFormat="1" ht="67.5" customHeight="1">
      <c r="A36" s="33" t="s">
        <v>20</v>
      </c>
      <c r="B36" s="47" t="s">
        <v>21</v>
      </c>
      <c r="C36" s="35">
        <v>217458</v>
      </c>
      <c r="D36" s="35">
        <v>217458</v>
      </c>
      <c r="E36" s="36">
        <v>217458</v>
      </c>
    </row>
    <row r="37" spans="1:5" s="2" customFormat="1" ht="72" customHeight="1">
      <c r="A37" s="33" t="s">
        <v>175</v>
      </c>
      <c r="B37" s="34" t="s">
        <v>176</v>
      </c>
      <c r="C37" s="41">
        <f>C38</f>
        <v>382671</v>
      </c>
      <c r="D37" s="41">
        <f>D38</f>
        <v>382671</v>
      </c>
      <c r="E37" s="42">
        <f>E38</f>
        <v>382671</v>
      </c>
    </row>
    <row r="38" spans="1:5" s="2" customFormat="1" ht="78" customHeight="1">
      <c r="A38" s="33" t="s">
        <v>24</v>
      </c>
      <c r="B38" s="34" t="s">
        <v>25</v>
      </c>
      <c r="C38" s="35">
        <v>382671</v>
      </c>
      <c r="D38" s="35">
        <v>382671</v>
      </c>
      <c r="E38" s="35">
        <v>382671</v>
      </c>
    </row>
    <row r="39" spans="1:5" s="2" customFormat="1" ht="74.25" customHeight="1">
      <c r="A39" s="33" t="s">
        <v>177</v>
      </c>
      <c r="B39" s="34" t="s">
        <v>178</v>
      </c>
      <c r="C39" s="41">
        <f aca="true" t="shared" si="0" ref="C39:E40">C40</f>
        <v>320238</v>
      </c>
      <c r="D39" s="41">
        <f t="shared" si="0"/>
        <v>320238</v>
      </c>
      <c r="E39" s="42">
        <f t="shared" si="0"/>
        <v>320238</v>
      </c>
    </row>
    <row r="40" spans="1:5" s="2" customFormat="1" ht="66" customHeight="1">
      <c r="A40" s="33" t="s">
        <v>179</v>
      </c>
      <c r="B40" s="34" t="s">
        <v>180</v>
      </c>
      <c r="C40" s="41">
        <f t="shared" si="0"/>
        <v>320238</v>
      </c>
      <c r="D40" s="41">
        <f t="shared" si="0"/>
        <v>320238</v>
      </c>
      <c r="E40" s="42">
        <f t="shared" si="0"/>
        <v>320238</v>
      </c>
    </row>
    <row r="41" spans="1:5" s="2" customFormat="1" ht="67.5" customHeight="1">
      <c r="A41" s="33" t="s">
        <v>44</v>
      </c>
      <c r="B41" s="34" t="s">
        <v>45</v>
      </c>
      <c r="C41" s="41">
        <v>320238</v>
      </c>
      <c r="D41" s="41">
        <v>320238</v>
      </c>
      <c r="E41" s="41">
        <v>320238</v>
      </c>
    </row>
    <row r="42" spans="1:5" s="2" customFormat="1" ht="15.75">
      <c r="A42" s="37" t="s">
        <v>181</v>
      </c>
      <c r="B42" s="38" t="s">
        <v>182</v>
      </c>
      <c r="C42" s="39">
        <f>C43</f>
        <v>9606240</v>
      </c>
      <c r="D42" s="39">
        <f>D43</f>
        <v>9606240</v>
      </c>
      <c r="E42" s="39">
        <f>E43</f>
        <v>9606240</v>
      </c>
    </row>
    <row r="43" spans="1:5" s="2" customFormat="1" ht="15.75">
      <c r="A43" s="33" t="s">
        <v>183</v>
      </c>
      <c r="B43" s="34" t="s">
        <v>184</v>
      </c>
      <c r="C43" s="41">
        <f>C44+C45+C46+C47</f>
        <v>9606240</v>
      </c>
      <c r="D43" s="41">
        <f>D44+D45+D46+D47</f>
        <v>9606240</v>
      </c>
      <c r="E43" s="41">
        <f>E44+E45+E46+E47</f>
        <v>9606240</v>
      </c>
    </row>
    <row r="44" spans="1:5" s="2" customFormat="1" ht="31.5">
      <c r="A44" s="33" t="s">
        <v>185</v>
      </c>
      <c r="B44" s="34" t="s">
        <v>186</v>
      </c>
      <c r="C44" s="41">
        <v>237240</v>
      </c>
      <c r="D44" s="41">
        <v>237240</v>
      </c>
      <c r="E44" s="42">
        <v>237240</v>
      </c>
    </row>
    <row r="45" spans="1:5" s="2" customFormat="1" ht="15.75">
      <c r="A45" s="33" t="s">
        <v>187</v>
      </c>
      <c r="B45" s="34" t="s">
        <v>188</v>
      </c>
      <c r="C45" s="41">
        <v>1329000</v>
      </c>
      <c r="D45" s="41">
        <v>1329000</v>
      </c>
      <c r="E45" s="41">
        <v>1329000</v>
      </c>
    </row>
    <row r="46" spans="1:5" s="2" customFormat="1" ht="15.75">
      <c r="A46" s="33" t="s">
        <v>189</v>
      </c>
      <c r="B46" s="34" t="s">
        <v>190</v>
      </c>
      <c r="C46" s="41">
        <v>3780000</v>
      </c>
      <c r="D46" s="41">
        <v>3780000</v>
      </c>
      <c r="E46" s="41">
        <v>3780000</v>
      </c>
    </row>
    <row r="47" spans="1:5" s="2" customFormat="1" ht="15.75">
      <c r="A47" s="33" t="s">
        <v>191</v>
      </c>
      <c r="B47" s="34" t="s">
        <v>192</v>
      </c>
      <c r="C47" s="41">
        <v>4260000</v>
      </c>
      <c r="D47" s="41">
        <v>4260000</v>
      </c>
      <c r="E47" s="41">
        <v>4260000</v>
      </c>
    </row>
    <row r="48" spans="1:5" s="2" customFormat="1" ht="31.5">
      <c r="A48" s="37" t="s">
        <v>193</v>
      </c>
      <c r="B48" s="38" t="s">
        <v>194</v>
      </c>
      <c r="C48" s="39">
        <f aca="true" t="shared" si="1" ref="C48:E50">C49</f>
        <v>30613000</v>
      </c>
      <c r="D48" s="39">
        <f t="shared" si="1"/>
        <v>19400000</v>
      </c>
      <c r="E48" s="40">
        <f t="shared" si="1"/>
        <v>16700000</v>
      </c>
    </row>
    <row r="49" spans="1:5" s="2" customFormat="1" ht="35.25" customHeight="1">
      <c r="A49" s="33" t="s">
        <v>195</v>
      </c>
      <c r="B49" s="34" t="s">
        <v>196</v>
      </c>
      <c r="C49" s="41">
        <f t="shared" si="1"/>
        <v>30613000</v>
      </c>
      <c r="D49" s="41">
        <f t="shared" si="1"/>
        <v>19400000</v>
      </c>
      <c r="E49" s="42">
        <f t="shared" si="1"/>
        <v>16700000</v>
      </c>
    </row>
    <row r="50" spans="1:5" s="2" customFormat="1" ht="30.75" customHeight="1">
      <c r="A50" s="33" t="s">
        <v>197</v>
      </c>
      <c r="B50" s="34" t="s">
        <v>198</v>
      </c>
      <c r="C50" s="51">
        <f t="shared" si="1"/>
        <v>30613000</v>
      </c>
      <c r="D50" s="51">
        <f t="shared" si="1"/>
        <v>19400000</v>
      </c>
      <c r="E50" s="52">
        <f t="shared" si="1"/>
        <v>16700000</v>
      </c>
    </row>
    <row r="51" spans="1:5" s="2" customFormat="1" ht="56.25" customHeight="1">
      <c r="A51" s="33" t="s">
        <v>80</v>
      </c>
      <c r="B51" s="34" t="s">
        <v>81</v>
      </c>
      <c r="C51" s="41">
        <v>30613000</v>
      </c>
      <c r="D51" s="35">
        <v>19400000</v>
      </c>
      <c r="E51" s="36">
        <v>16700000</v>
      </c>
    </row>
    <row r="52" spans="1:5" s="2" customFormat="1" ht="15.75">
      <c r="A52" s="37" t="s">
        <v>199</v>
      </c>
      <c r="B52" s="38" t="s">
        <v>200</v>
      </c>
      <c r="C52" s="39">
        <f aca="true" t="shared" si="2" ref="C52:E53">C53</f>
        <v>2852919</v>
      </c>
      <c r="D52" s="39">
        <f t="shared" si="2"/>
        <v>2852919</v>
      </c>
      <c r="E52" s="40">
        <f t="shared" si="2"/>
        <v>2852919</v>
      </c>
    </row>
    <row r="53" spans="1:5" s="2" customFormat="1" ht="15.75">
      <c r="A53" s="33" t="s">
        <v>201</v>
      </c>
      <c r="B53" s="34" t="s">
        <v>202</v>
      </c>
      <c r="C53" s="41">
        <f t="shared" si="2"/>
        <v>2852919</v>
      </c>
      <c r="D53" s="41">
        <f t="shared" si="2"/>
        <v>2852919</v>
      </c>
      <c r="E53" s="42">
        <f t="shared" si="2"/>
        <v>2852919</v>
      </c>
    </row>
    <row r="54" spans="1:5" s="2" customFormat="1" ht="15.75">
      <c r="A54" s="33" t="s">
        <v>106</v>
      </c>
      <c r="B54" s="34" t="s">
        <v>94</v>
      </c>
      <c r="C54" s="35">
        <v>2852919</v>
      </c>
      <c r="D54" s="35">
        <v>2852919</v>
      </c>
      <c r="E54" s="36">
        <v>2852919</v>
      </c>
    </row>
    <row r="55" spans="1:5" s="2" customFormat="1" ht="15.75">
      <c r="A55" s="37" t="s">
        <v>107</v>
      </c>
      <c r="B55" s="38" t="s">
        <v>203</v>
      </c>
      <c r="C55" s="39">
        <f>C56+C101</f>
        <v>573734568.53</v>
      </c>
      <c r="D55" s="39">
        <f>D56</f>
        <v>506538358</v>
      </c>
      <c r="E55" s="40">
        <f>E56</f>
        <v>508136052</v>
      </c>
    </row>
    <row r="56" spans="1:9" s="2" customFormat="1" ht="31.5">
      <c r="A56" s="37" t="s">
        <v>204</v>
      </c>
      <c r="B56" s="38" t="s">
        <v>205</v>
      </c>
      <c r="C56" s="39">
        <f>C57+C60+C69+C98</f>
        <v>570184045.03</v>
      </c>
      <c r="D56" s="39">
        <f>D57+D60+D69+D98</f>
        <v>506538358</v>
      </c>
      <c r="E56" s="39">
        <f>E57+E60+E69+E98</f>
        <v>508136052</v>
      </c>
      <c r="F56" s="53"/>
      <c r="G56" s="53"/>
      <c r="H56" s="53"/>
      <c r="I56" s="53"/>
    </row>
    <row r="57" spans="1:5" s="2" customFormat="1" ht="15.75">
      <c r="A57" s="54" t="s">
        <v>206</v>
      </c>
      <c r="B57" s="55" t="s">
        <v>207</v>
      </c>
      <c r="C57" s="56">
        <f aca="true" t="shared" si="3" ref="C57:E58">C58</f>
        <v>5009712</v>
      </c>
      <c r="D57" s="56">
        <f t="shared" si="3"/>
        <v>382488</v>
      </c>
      <c r="E57" s="57">
        <f t="shared" si="3"/>
        <v>1868916</v>
      </c>
    </row>
    <row r="58" spans="1:8" s="2" customFormat="1" ht="15.75">
      <c r="A58" s="58" t="s">
        <v>208</v>
      </c>
      <c r="B58" s="59" t="s">
        <v>209</v>
      </c>
      <c r="C58" s="49">
        <f t="shared" si="3"/>
        <v>5009712</v>
      </c>
      <c r="D58" s="49">
        <f t="shared" si="3"/>
        <v>382488</v>
      </c>
      <c r="E58" s="50">
        <f t="shared" si="3"/>
        <v>1868916</v>
      </c>
      <c r="H58" s="53"/>
    </row>
    <row r="59" spans="1:5" s="2" customFormat="1" ht="37.5" customHeight="1">
      <c r="A59" s="58" t="s">
        <v>210</v>
      </c>
      <c r="B59" s="59" t="s">
        <v>211</v>
      </c>
      <c r="C59" s="35">
        <v>5009712</v>
      </c>
      <c r="D59" s="35">
        <v>382488</v>
      </c>
      <c r="E59" s="36">
        <v>1868916</v>
      </c>
    </row>
    <row r="60" spans="1:5" s="2" customFormat="1" ht="15.75">
      <c r="A60" s="54" t="s">
        <v>212</v>
      </c>
      <c r="B60" s="55" t="s">
        <v>213</v>
      </c>
      <c r="C60" s="60">
        <f aca="true" t="shared" si="4" ref="C60:E61">C61</f>
        <v>48989102</v>
      </c>
      <c r="D60" s="60">
        <f t="shared" si="4"/>
        <v>89212</v>
      </c>
      <c r="E60" s="61">
        <f t="shared" si="4"/>
        <v>143378</v>
      </c>
    </row>
    <row r="61" spans="1:5" s="2" customFormat="1" ht="15.75">
      <c r="A61" s="62" t="s">
        <v>214</v>
      </c>
      <c r="B61" s="59" t="s">
        <v>215</v>
      </c>
      <c r="C61" s="35">
        <f t="shared" si="4"/>
        <v>48989102</v>
      </c>
      <c r="D61" s="35">
        <f t="shared" si="4"/>
        <v>89212</v>
      </c>
      <c r="E61" s="36">
        <f t="shared" si="4"/>
        <v>143378</v>
      </c>
    </row>
    <row r="62" spans="1:5" s="2" customFormat="1" ht="15.75">
      <c r="A62" s="62" t="s">
        <v>216</v>
      </c>
      <c r="B62" s="59" t="s">
        <v>217</v>
      </c>
      <c r="C62" s="35">
        <f>SUM(C63:C68)</f>
        <v>48989102</v>
      </c>
      <c r="D62" s="35">
        <f>SUM(D63:D68)</f>
        <v>89212</v>
      </c>
      <c r="E62" s="35">
        <f>SUM(E63:E68)</f>
        <v>143378</v>
      </c>
    </row>
    <row r="63" spans="1:5" s="2" customFormat="1" ht="37.5" customHeight="1">
      <c r="A63" s="62" t="s">
        <v>216</v>
      </c>
      <c r="B63" s="59" t="s">
        <v>218</v>
      </c>
      <c r="C63" s="35">
        <v>42606225</v>
      </c>
      <c r="D63" s="35">
        <v>0</v>
      </c>
      <c r="E63" s="36">
        <v>0</v>
      </c>
    </row>
    <row r="64" spans="1:5" s="2" customFormat="1" ht="57.75" customHeight="1">
      <c r="A64" s="62" t="s">
        <v>216</v>
      </c>
      <c r="B64" s="59" t="s">
        <v>219</v>
      </c>
      <c r="C64" s="35">
        <v>1273016</v>
      </c>
      <c r="D64" s="35">
        <v>89212</v>
      </c>
      <c r="E64" s="36">
        <v>143378</v>
      </c>
    </row>
    <row r="65" spans="1:5" s="2" customFormat="1" ht="63.75" customHeight="1">
      <c r="A65" s="62" t="s">
        <v>216</v>
      </c>
      <c r="B65" s="59" t="s">
        <v>220</v>
      </c>
      <c r="C65" s="35">
        <v>1853593</v>
      </c>
      <c r="D65" s="35">
        <v>0</v>
      </c>
      <c r="E65" s="36">
        <v>0</v>
      </c>
    </row>
    <row r="66" spans="1:5" s="2" customFormat="1" ht="69" customHeight="1">
      <c r="A66" s="62" t="s">
        <v>216</v>
      </c>
      <c r="B66" s="59" t="s">
        <v>221</v>
      </c>
      <c r="C66" s="35">
        <v>536884</v>
      </c>
      <c r="D66" s="35">
        <v>0</v>
      </c>
      <c r="E66" s="36">
        <v>0</v>
      </c>
    </row>
    <row r="67" spans="1:5" s="2" customFormat="1" ht="54" customHeight="1">
      <c r="A67" s="62" t="s">
        <v>216</v>
      </c>
      <c r="B67" s="59" t="s">
        <v>222</v>
      </c>
      <c r="C67" s="35">
        <v>2131322</v>
      </c>
      <c r="D67" s="35">
        <v>0</v>
      </c>
      <c r="E67" s="36">
        <v>0</v>
      </c>
    </row>
    <row r="68" spans="1:5" s="2" customFormat="1" ht="39" customHeight="1">
      <c r="A68" s="62" t="s">
        <v>216</v>
      </c>
      <c r="B68" s="59" t="s">
        <v>223</v>
      </c>
      <c r="C68" s="35">
        <v>588062</v>
      </c>
      <c r="D68" s="35">
        <v>0</v>
      </c>
      <c r="E68" s="36">
        <v>0</v>
      </c>
    </row>
    <row r="69" spans="1:5" s="2" customFormat="1" ht="15.75">
      <c r="A69" s="54" t="s">
        <v>224</v>
      </c>
      <c r="B69" s="55" t="s">
        <v>225</v>
      </c>
      <c r="C69" s="56">
        <f>C70+C72+C74+C76</f>
        <v>515281066</v>
      </c>
      <c r="D69" s="56">
        <f>D70+D72+D74+D76</f>
        <v>506066658</v>
      </c>
      <c r="E69" s="57">
        <f>E70+E72+E74+E76</f>
        <v>506123758</v>
      </c>
    </row>
    <row r="70" spans="1:5" s="2" customFormat="1" ht="48.75" customHeight="1">
      <c r="A70" s="58" t="s">
        <v>226</v>
      </c>
      <c r="B70" s="59" t="s">
        <v>227</v>
      </c>
      <c r="C70" s="35">
        <f>C71</f>
        <v>252427</v>
      </c>
      <c r="D70" s="35">
        <f>D71</f>
        <v>252427</v>
      </c>
      <c r="E70" s="36">
        <f>E71</f>
        <v>252427</v>
      </c>
    </row>
    <row r="71" spans="1:5" s="2" customFormat="1" ht="47.25">
      <c r="A71" s="58" t="s">
        <v>228</v>
      </c>
      <c r="B71" s="59" t="s">
        <v>229</v>
      </c>
      <c r="C71" s="49">
        <v>252427</v>
      </c>
      <c r="D71" s="49">
        <v>252427</v>
      </c>
      <c r="E71" s="50">
        <v>252427</v>
      </c>
    </row>
    <row r="72" spans="1:5" s="2" customFormat="1" ht="31.5">
      <c r="A72" s="58" t="s">
        <v>230</v>
      </c>
      <c r="B72" s="59" t="s">
        <v>231</v>
      </c>
      <c r="C72" s="49">
        <f>C73</f>
        <v>18129741</v>
      </c>
      <c r="D72" s="49">
        <f>D73</f>
        <v>18129741</v>
      </c>
      <c r="E72" s="50">
        <f>E73</f>
        <v>18129741</v>
      </c>
    </row>
    <row r="73" spans="1:5" s="2" customFormat="1" ht="47.25">
      <c r="A73" s="58" t="s">
        <v>232</v>
      </c>
      <c r="B73" s="59" t="s">
        <v>233</v>
      </c>
      <c r="C73" s="49">
        <v>18129741</v>
      </c>
      <c r="D73" s="49">
        <v>18129741</v>
      </c>
      <c r="E73" s="50">
        <v>18129741</v>
      </c>
    </row>
    <row r="74" spans="1:5" s="2" customFormat="1" ht="15.75">
      <c r="A74" s="62" t="s">
        <v>234</v>
      </c>
      <c r="B74" s="59" t="s">
        <v>235</v>
      </c>
      <c r="C74" s="49">
        <f>C75</f>
        <v>1550169</v>
      </c>
      <c r="D74" s="49">
        <f>D75</f>
        <v>1614700</v>
      </c>
      <c r="E74" s="50">
        <f>E75</f>
        <v>1671800</v>
      </c>
    </row>
    <row r="75" spans="1:5" s="2" customFormat="1" ht="15.75">
      <c r="A75" s="62" t="s">
        <v>236</v>
      </c>
      <c r="B75" s="59" t="s">
        <v>237</v>
      </c>
      <c r="C75" s="49">
        <v>1550169</v>
      </c>
      <c r="D75" s="35">
        <v>1614700</v>
      </c>
      <c r="E75" s="36">
        <v>1671800</v>
      </c>
    </row>
    <row r="76" spans="1:5" s="2" customFormat="1" ht="15.75">
      <c r="A76" s="62" t="s">
        <v>238</v>
      </c>
      <c r="B76" s="59" t="s">
        <v>239</v>
      </c>
      <c r="C76" s="49">
        <f>C77</f>
        <v>495348729</v>
      </c>
      <c r="D76" s="49">
        <f>D77</f>
        <v>486069790</v>
      </c>
      <c r="E76" s="50">
        <f>E77</f>
        <v>486069790</v>
      </c>
    </row>
    <row r="77" spans="1:5" s="2" customFormat="1" ht="15.75">
      <c r="A77" s="62" t="s">
        <v>240</v>
      </c>
      <c r="B77" s="59" t="s">
        <v>241</v>
      </c>
      <c r="C77" s="35">
        <f>SUM(C78:C97)</f>
        <v>495348729</v>
      </c>
      <c r="D77" s="35">
        <f>SUM(D78:D97)</f>
        <v>486069790</v>
      </c>
      <c r="E77" s="35">
        <f>SUM(E78:E97)</f>
        <v>486069790</v>
      </c>
    </row>
    <row r="78" spans="1:5" s="2" customFormat="1" ht="67.5" customHeight="1">
      <c r="A78" s="62" t="s">
        <v>240</v>
      </c>
      <c r="B78" s="59" t="s">
        <v>242</v>
      </c>
      <c r="C78" s="49">
        <v>124300</v>
      </c>
      <c r="D78" s="49">
        <v>124300</v>
      </c>
      <c r="E78" s="50">
        <v>124300</v>
      </c>
    </row>
    <row r="79" spans="1:5" s="2" customFormat="1" ht="86.25" customHeight="1">
      <c r="A79" s="62" t="s">
        <v>240</v>
      </c>
      <c r="B79" s="59" t="s">
        <v>243</v>
      </c>
      <c r="C79" s="49">
        <v>1287647</v>
      </c>
      <c r="D79" s="49">
        <v>1287647</v>
      </c>
      <c r="E79" s="50">
        <v>1287647</v>
      </c>
    </row>
    <row r="80" spans="1:5" s="2" customFormat="1" ht="47.25">
      <c r="A80" s="62" t="s">
        <v>240</v>
      </c>
      <c r="B80" s="59" t="s">
        <v>244</v>
      </c>
      <c r="C80" s="49">
        <v>3363800</v>
      </c>
      <c r="D80" s="49">
        <v>3363800</v>
      </c>
      <c r="E80" s="50">
        <v>3363800</v>
      </c>
    </row>
    <row r="81" spans="1:5" s="2" customFormat="1" ht="94.5">
      <c r="A81" s="62" t="s">
        <v>240</v>
      </c>
      <c r="B81" s="34" t="s">
        <v>245</v>
      </c>
      <c r="C81" s="49">
        <v>360819257</v>
      </c>
      <c r="D81" s="49">
        <v>358678476</v>
      </c>
      <c r="E81" s="49">
        <v>358678476</v>
      </c>
    </row>
    <row r="82" spans="1:5" s="2" customFormat="1" ht="94.5">
      <c r="A82" s="62" t="s">
        <v>240</v>
      </c>
      <c r="B82" s="34" t="s">
        <v>246</v>
      </c>
      <c r="C82" s="49">
        <v>43955533</v>
      </c>
      <c r="D82" s="49">
        <v>43955533</v>
      </c>
      <c r="E82" s="50">
        <v>43955533</v>
      </c>
    </row>
    <row r="83" spans="1:5" s="2" customFormat="1" ht="36" customHeight="1">
      <c r="A83" s="62" t="s">
        <v>240</v>
      </c>
      <c r="B83" s="59" t="s">
        <v>247</v>
      </c>
      <c r="C83" s="49">
        <v>305800</v>
      </c>
      <c r="D83" s="49">
        <v>305800</v>
      </c>
      <c r="E83" s="50">
        <v>305800</v>
      </c>
    </row>
    <row r="84" spans="1:5" s="2" customFormat="1" ht="47.25">
      <c r="A84" s="62" t="s">
        <v>240</v>
      </c>
      <c r="B84" s="59" t="s">
        <v>248</v>
      </c>
      <c r="C84" s="49">
        <v>1829088</v>
      </c>
      <c r="D84" s="49">
        <v>1829088</v>
      </c>
      <c r="E84" s="50">
        <v>1829088</v>
      </c>
    </row>
    <row r="85" spans="1:5" s="2" customFormat="1" ht="58.5" customHeight="1">
      <c r="A85" s="62" t="s">
        <v>240</v>
      </c>
      <c r="B85" s="59" t="s">
        <v>249</v>
      </c>
      <c r="C85" s="49">
        <v>52872</v>
      </c>
      <c r="D85" s="49">
        <v>52872</v>
      </c>
      <c r="E85" s="49">
        <v>52872</v>
      </c>
    </row>
    <row r="86" spans="1:5" s="2" customFormat="1" ht="31.5">
      <c r="A86" s="62" t="s">
        <v>240</v>
      </c>
      <c r="B86" s="59" t="s">
        <v>250</v>
      </c>
      <c r="C86" s="49">
        <v>333077</v>
      </c>
      <c r="D86" s="49">
        <v>333077</v>
      </c>
      <c r="E86" s="50">
        <v>333077</v>
      </c>
    </row>
    <row r="87" spans="1:5" s="2" customFormat="1" ht="47.25">
      <c r="A87" s="62" t="s">
        <v>240</v>
      </c>
      <c r="B87" s="59" t="s">
        <v>251</v>
      </c>
      <c r="C87" s="49">
        <v>305800</v>
      </c>
      <c r="D87" s="49">
        <v>305800</v>
      </c>
      <c r="E87" s="50">
        <v>305800</v>
      </c>
    </row>
    <row r="88" spans="1:5" s="2" customFormat="1" ht="47.25">
      <c r="A88" s="62" t="s">
        <v>240</v>
      </c>
      <c r="B88" s="59" t="s">
        <v>252</v>
      </c>
      <c r="C88" s="49">
        <v>305800</v>
      </c>
      <c r="D88" s="49">
        <v>305800</v>
      </c>
      <c r="E88" s="50">
        <v>305800</v>
      </c>
    </row>
    <row r="89" spans="1:5" s="2" customFormat="1" ht="65.25" customHeight="1">
      <c r="A89" s="62" t="s">
        <v>240</v>
      </c>
      <c r="B89" s="59" t="s">
        <v>253</v>
      </c>
      <c r="C89" s="49">
        <v>17165009</v>
      </c>
      <c r="D89" s="49">
        <v>17165009</v>
      </c>
      <c r="E89" s="49">
        <v>17165009</v>
      </c>
    </row>
    <row r="90" spans="1:5" s="2" customFormat="1" ht="53.25" customHeight="1">
      <c r="A90" s="62" t="s">
        <v>240</v>
      </c>
      <c r="B90" s="59" t="s">
        <v>254</v>
      </c>
      <c r="C90" s="49">
        <v>1223200</v>
      </c>
      <c r="D90" s="49">
        <v>1223200</v>
      </c>
      <c r="E90" s="50">
        <v>1223200</v>
      </c>
    </row>
    <row r="91" spans="1:5" s="2" customFormat="1" ht="50.25" customHeight="1">
      <c r="A91" s="62" t="s">
        <v>240</v>
      </c>
      <c r="B91" s="59" t="s">
        <v>255</v>
      </c>
      <c r="C91" s="49">
        <v>35690792</v>
      </c>
      <c r="D91" s="35">
        <v>28552634</v>
      </c>
      <c r="E91" s="36">
        <v>28552634</v>
      </c>
    </row>
    <row r="92" spans="1:5" s="2" customFormat="1" ht="37.5" customHeight="1">
      <c r="A92" s="62" t="s">
        <v>240</v>
      </c>
      <c r="B92" s="59" t="s">
        <v>256</v>
      </c>
      <c r="C92" s="49">
        <v>2777226</v>
      </c>
      <c r="D92" s="49">
        <v>2777226</v>
      </c>
      <c r="E92" s="50">
        <v>2777226</v>
      </c>
    </row>
    <row r="93" spans="1:5" s="2" customFormat="1" ht="39.75" customHeight="1">
      <c r="A93" s="62" t="s">
        <v>240</v>
      </c>
      <c r="B93" s="59" t="s">
        <v>257</v>
      </c>
      <c r="C93" s="49">
        <v>18555836</v>
      </c>
      <c r="D93" s="49">
        <v>18555836</v>
      </c>
      <c r="E93" s="50">
        <v>18555836</v>
      </c>
    </row>
    <row r="94" spans="1:5" s="2" customFormat="1" ht="83.25" customHeight="1">
      <c r="A94" s="62" t="s">
        <v>240</v>
      </c>
      <c r="B94" s="63" t="s">
        <v>258</v>
      </c>
      <c r="C94" s="49">
        <v>326388</v>
      </c>
      <c r="D94" s="49">
        <v>326388</v>
      </c>
      <c r="E94" s="50">
        <v>326388</v>
      </c>
    </row>
    <row r="95" spans="1:5" s="2" customFormat="1" ht="66.75" customHeight="1">
      <c r="A95" s="62" t="s">
        <v>240</v>
      </c>
      <c r="B95" s="63" t="s">
        <v>259</v>
      </c>
      <c r="C95" s="49">
        <v>6362695</v>
      </c>
      <c r="D95" s="49">
        <v>6362695</v>
      </c>
      <c r="E95" s="351">
        <v>6362695</v>
      </c>
    </row>
    <row r="96" spans="1:8" s="2" customFormat="1" ht="60.75" customHeight="1">
      <c r="A96" s="62" t="s">
        <v>240</v>
      </c>
      <c r="B96" s="63" t="s">
        <v>260</v>
      </c>
      <c r="C96" s="49">
        <v>30580</v>
      </c>
      <c r="D96" s="348">
        <v>30580</v>
      </c>
      <c r="E96" s="349">
        <v>30580</v>
      </c>
      <c r="F96" s="350"/>
      <c r="G96" s="350"/>
      <c r="H96" s="350"/>
    </row>
    <row r="97" spans="1:5" s="2" customFormat="1" ht="50.25" customHeight="1">
      <c r="A97" s="62" t="s">
        <v>240</v>
      </c>
      <c r="B97" s="63" t="s">
        <v>261</v>
      </c>
      <c r="C97" s="49">
        <v>534029</v>
      </c>
      <c r="D97" s="49">
        <v>534029</v>
      </c>
      <c r="E97" s="352">
        <v>534029</v>
      </c>
    </row>
    <row r="98" spans="1:5" s="65" customFormat="1" ht="15.75">
      <c r="A98" s="64" t="s">
        <v>262</v>
      </c>
      <c r="B98" s="55" t="s">
        <v>263</v>
      </c>
      <c r="C98" s="56">
        <f aca="true" t="shared" si="5" ref="C98:E99">C99</f>
        <v>904165.03</v>
      </c>
      <c r="D98" s="56">
        <f t="shared" si="5"/>
        <v>0</v>
      </c>
      <c r="E98" s="56">
        <f t="shared" si="5"/>
        <v>0</v>
      </c>
    </row>
    <row r="99" spans="1:5" s="2" customFormat="1" ht="47.25">
      <c r="A99" s="62" t="s">
        <v>264</v>
      </c>
      <c r="B99" s="59" t="s">
        <v>265</v>
      </c>
      <c r="C99" s="49">
        <f t="shared" si="5"/>
        <v>904165.03</v>
      </c>
      <c r="D99" s="49">
        <f t="shared" si="5"/>
        <v>0</v>
      </c>
      <c r="E99" s="50">
        <f t="shared" si="5"/>
        <v>0</v>
      </c>
    </row>
    <row r="100" spans="1:5" s="2" customFormat="1" ht="47.25">
      <c r="A100" s="62" t="s">
        <v>266</v>
      </c>
      <c r="B100" s="59" t="s">
        <v>267</v>
      </c>
      <c r="C100" s="49">
        <f>487720.03+416445</f>
        <v>904165.03</v>
      </c>
      <c r="D100" s="49">
        <v>0</v>
      </c>
      <c r="E100" s="50">
        <v>0</v>
      </c>
    </row>
    <row r="101" spans="1:5" s="2" customFormat="1" ht="15.75">
      <c r="A101" s="64" t="s">
        <v>268</v>
      </c>
      <c r="B101" s="55" t="s">
        <v>269</v>
      </c>
      <c r="C101" s="56">
        <f aca="true" t="shared" si="6" ref="C101:E102">C102</f>
        <v>3550523.5</v>
      </c>
      <c r="D101" s="56">
        <f t="shared" si="6"/>
        <v>0</v>
      </c>
      <c r="E101" s="57">
        <f t="shared" si="6"/>
        <v>0</v>
      </c>
    </row>
    <row r="102" spans="1:5" s="2" customFormat="1" ht="15.75">
      <c r="A102" s="66" t="s">
        <v>270</v>
      </c>
      <c r="B102" s="63" t="s">
        <v>271</v>
      </c>
      <c r="C102" s="49">
        <f t="shared" si="6"/>
        <v>3550523.5</v>
      </c>
      <c r="D102" s="49">
        <f t="shared" si="6"/>
        <v>0</v>
      </c>
      <c r="E102" s="50">
        <f t="shared" si="6"/>
        <v>0</v>
      </c>
    </row>
    <row r="103" spans="1:5" s="2" customFormat="1" ht="15.75">
      <c r="A103" s="67" t="s">
        <v>272</v>
      </c>
      <c r="B103" s="63" t="s">
        <v>271</v>
      </c>
      <c r="C103" s="49">
        <v>3550523.5</v>
      </c>
      <c r="D103" s="49">
        <v>0</v>
      </c>
      <c r="E103" s="50">
        <v>0</v>
      </c>
    </row>
    <row r="104" spans="1:5" s="2" customFormat="1" ht="15.75">
      <c r="A104" s="388" t="s">
        <v>273</v>
      </c>
      <c r="B104" s="388"/>
      <c r="C104" s="68">
        <f>C55+C5</f>
        <v>912112001.93</v>
      </c>
      <c r="D104" s="68">
        <f>D55+D5</f>
        <v>856801374</v>
      </c>
      <c r="E104" s="69">
        <f>E55+E5</f>
        <v>863986726</v>
      </c>
    </row>
    <row r="105" ht="20.25">
      <c r="C105" s="70"/>
    </row>
  </sheetData>
  <sheetProtection selectLockedCells="1" selectUnlockedCells="1"/>
  <mergeCells count="3">
    <mergeCell ref="C1:E1"/>
    <mergeCell ref="A2:E2"/>
    <mergeCell ref="A104:B104"/>
  </mergeCells>
  <printOptions/>
  <pageMargins left="0.7" right="0.7" top="0.75" bottom="0.75" header="0.5118055555555555" footer="0.5118055555555555"/>
  <pageSetup horizontalDpi="300" verticalDpi="300" orientation="portrait" paperSize="9" scale="50" r:id="rId1"/>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E27"/>
  <sheetViews>
    <sheetView view="pageBreakPreview" zoomScaleSheetLayoutView="100" zoomScalePageLayoutView="0" workbookViewId="0" topLeftCell="A1">
      <selection activeCell="B1" sqref="B1"/>
    </sheetView>
  </sheetViews>
  <sheetFormatPr defaultColWidth="8.7109375" defaultRowHeight="12.75"/>
  <cols>
    <col min="1" max="1" width="29.00390625" style="71" customWidth="1"/>
    <col min="2" max="2" width="78.57421875" style="71" customWidth="1"/>
    <col min="3" max="3" width="20.28125" style="72" customWidth="1"/>
    <col min="4" max="4" width="17.421875" style="71" customWidth="1"/>
    <col min="5" max="5" width="17.00390625" style="71" customWidth="1"/>
    <col min="6" max="16384" width="8.7109375" style="71" customWidth="1"/>
  </cols>
  <sheetData>
    <row r="1" spans="2:5" ht="98.25" customHeight="1">
      <c r="B1" s="73"/>
      <c r="C1" s="389" t="s">
        <v>274</v>
      </c>
      <c r="D1" s="389"/>
      <c r="E1" s="389"/>
    </row>
    <row r="2" spans="2:3" ht="15">
      <c r="B2" s="74"/>
      <c r="C2" s="75"/>
    </row>
    <row r="3" spans="1:5" ht="46.5" customHeight="1">
      <c r="A3" s="390" t="s">
        <v>275</v>
      </c>
      <c r="B3" s="390"/>
      <c r="C3" s="390"/>
      <c r="D3" s="390"/>
      <c r="E3" s="390"/>
    </row>
    <row r="4" spans="1:3" ht="18.75">
      <c r="A4" s="76"/>
      <c r="B4" s="76"/>
      <c r="C4" s="77"/>
    </row>
    <row r="5" spans="1:5" s="82" customFormat="1" ht="34.5" customHeight="1">
      <c r="A5" s="78" t="s">
        <v>2</v>
      </c>
      <c r="B5" s="79" t="s">
        <v>276</v>
      </c>
      <c r="C5" s="80" t="s">
        <v>277</v>
      </c>
      <c r="D5" s="80" t="s">
        <v>278</v>
      </c>
      <c r="E5" s="81" t="s">
        <v>279</v>
      </c>
    </row>
    <row r="6" spans="1:5" ht="16.5" customHeight="1">
      <c r="A6" s="83" t="s">
        <v>280</v>
      </c>
      <c r="B6" s="84" t="s">
        <v>281</v>
      </c>
      <c r="C6" s="85">
        <f>C7</f>
        <v>0</v>
      </c>
      <c r="D6" s="85">
        <f>D7</f>
        <v>0</v>
      </c>
      <c r="E6" s="86">
        <f>E7</f>
        <v>0</v>
      </c>
    </row>
    <row r="7" spans="1:5" ht="15">
      <c r="A7" s="83" t="s">
        <v>282</v>
      </c>
      <c r="B7" s="84" t="s">
        <v>283</v>
      </c>
      <c r="C7" s="85">
        <f>C8+C12</f>
        <v>0</v>
      </c>
      <c r="D7" s="85">
        <f>D8+D12</f>
        <v>0</v>
      </c>
      <c r="E7" s="86">
        <f>E8+E12</f>
        <v>0</v>
      </c>
    </row>
    <row r="8" spans="1:5" ht="15">
      <c r="A8" s="87" t="s">
        <v>284</v>
      </c>
      <c r="B8" s="88" t="s">
        <v>285</v>
      </c>
      <c r="C8" s="89">
        <f aca="true" t="shared" si="0" ref="C8:E10">C9</f>
        <v>-914062001.93</v>
      </c>
      <c r="D8" s="89">
        <f t="shared" si="0"/>
        <v>-858751374</v>
      </c>
      <c r="E8" s="90">
        <f t="shared" si="0"/>
        <v>-863986726</v>
      </c>
    </row>
    <row r="9" spans="1:5" ht="15">
      <c r="A9" s="87" t="s">
        <v>286</v>
      </c>
      <c r="B9" s="88" t="s">
        <v>287</v>
      </c>
      <c r="C9" s="89">
        <f t="shared" si="0"/>
        <v>-914062001.93</v>
      </c>
      <c r="D9" s="89">
        <f t="shared" si="0"/>
        <v>-858751374</v>
      </c>
      <c r="E9" s="90">
        <f t="shared" si="0"/>
        <v>-863986726</v>
      </c>
    </row>
    <row r="10" spans="1:5" ht="15">
      <c r="A10" s="87" t="s">
        <v>288</v>
      </c>
      <c r="B10" s="88" t="s">
        <v>289</v>
      </c>
      <c r="C10" s="89">
        <f t="shared" si="0"/>
        <v>-914062001.93</v>
      </c>
      <c r="D10" s="89">
        <f t="shared" si="0"/>
        <v>-858751374</v>
      </c>
      <c r="E10" s="90">
        <f t="shared" si="0"/>
        <v>-863986726</v>
      </c>
    </row>
    <row r="11" spans="1:5" ht="15">
      <c r="A11" s="87" t="s">
        <v>290</v>
      </c>
      <c r="B11" s="88" t="s">
        <v>291</v>
      </c>
      <c r="C11" s="89">
        <f>-'Прил 2'!C104-C22</f>
        <v>-914062001.93</v>
      </c>
      <c r="D11" s="89">
        <f>-'Прил 2'!D104-D22</f>
        <v>-858751374</v>
      </c>
      <c r="E11" s="89">
        <f>-'Прил 2'!E104-E22</f>
        <v>-863986726</v>
      </c>
    </row>
    <row r="12" spans="1:5" ht="15">
      <c r="A12" s="87" t="s">
        <v>292</v>
      </c>
      <c r="B12" s="88" t="s">
        <v>293</v>
      </c>
      <c r="C12" s="89">
        <f aca="true" t="shared" si="1" ref="C12:E14">C13</f>
        <v>914062001.93</v>
      </c>
      <c r="D12" s="89">
        <f t="shared" si="1"/>
        <v>858751373.9999999</v>
      </c>
      <c r="E12" s="90">
        <f t="shared" si="1"/>
        <v>863986725.9999999</v>
      </c>
    </row>
    <row r="13" spans="1:5" ht="15">
      <c r="A13" s="87" t="s">
        <v>294</v>
      </c>
      <c r="B13" s="88" t="s">
        <v>295</v>
      </c>
      <c r="C13" s="89">
        <f t="shared" si="1"/>
        <v>914062001.93</v>
      </c>
      <c r="D13" s="89">
        <f t="shared" si="1"/>
        <v>858751373.9999999</v>
      </c>
      <c r="E13" s="90">
        <f t="shared" si="1"/>
        <v>863986725.9999999</v>
      </c>
    </row>
    <row r="14" spans="1:5" ht="15">
      <c r="A14" s="87" t="s">
        <v>296</v>
      </c>
      <c r="B14" s="88" t="s">
        <v>297</v>
      </c>
      <c r="C14" s="89">
        <f t="shared" si="1"/>
        <v>914062001.93</v>
      </c>
      <c r="D14" s="89">
        <f t="shared" si="1"/>
        <v>858751373.9999999</v>
      </c>
      <c r="E14" s="90">
        <f t="shared" si="1"/>
        <v>863986725.9999999</v>
      </c>
    </row>
    <row r="15" spans="1:5" ht="18" customHeight="1">
      <c r="A15" s="87" t="s">
        <v>298</v>
      </c>
      <c r="B15" s="88" t="s">
        <v>299</v>
      </c>
      <c r="C15" s="89">
        <f>'Прил 6'!G6-'Прил 3'!C27</f>
        <v>914062001.93</v>
      </c>
      <c r="D15" s="89">
        <f>'Прил 6'!H6-'Прил 3'!D27</f>
        <v>858751373.9999999</v>
      </c>
      <c r="E15" s="89">
        <f>'Прил 6'!I6-'Прил 3'!E27</f>
        <v>863986725.9999999</v>
      </c>
    </row>
    <row r="16" spans="1:5" ht="15">
      <c r="A16" s="83" t="s">
        <v>300</v>
      </c>
      <c r="B16" s="84" t="s">
        <v>301</v>
      </c>
      <c r="C16" s="85">
        <f>C17</f>
        <v>0</v>
      </c>
      <c r="D16" s="85">
        <f>D17</f>
        <v>0</v>
      </c>
      <c r="E16" s="86">
        <f>E17</f>
        <v>0</v>
      </c>
    </row>
    <row r="17" spans="1:5" s="95" customFormat="1" ht="28.5">
      <c r="A17" s="91" t="s">
        <v>302</v>
      </c>
      <c r="B17" s="92" t="s">
        <v>303</v>
      </c>
      <c r="C17" s="93">
        <f>C18+C23</f>
        <v>0</v>
      </c>
      <c r="D17" s="93">
        <f>D18+D23</f>
        <v>0</v>
      </c>
      <c r="E17" s="94">
        <f>E18+E23</f>
        <v>0</v>
      </c>
    </row>
    <row r="18" spans="1:5" s="95" customFormat="1" ht="28.5">
      <c r="A18" s="91" t="s">
        <v>304</v>
      </c>
      <c r="B18" s="92" t="s">
        <v>305</v>
      </c>
      <c r="C18" s="93">
        <f aca="true" t="shared" si="2" ref="C18:E21">C19</f>
        <v>1950000</v>
      </c>
      <c r="D18" s="93">
        <f t="shared" si="2"/>
        <v>1950000</v>
      </c>
      <c r="E18" s="94">
        <f t="shared" si="2"/>
        <v>0</v>
      </c>
    </row>
    <row r="19" spans="1:5" ht="30">
      <c r="A19" s="96" t="s">
        <v>306</v>
      </c>
      <c r="B19" s="97" t="s">
        <v>307</v>
      </c>
      <c r="C19" s="98">
        <f t="shared" si="2"/>
        <v>1950000</v>
      </c>
      <c r="D19" s="98">
        <f t="shared" si="2"/>
        <v>1950000</v>
      </c>
      <c r="E19" s="99">
        <f t="shared" si="2"/>
        <v>0</v>
      </c>
    </row>
    <row r="20" spans="1:5" ht="45">
      <c r="A20" s="96" t="s">
        <v>308</v>
      </c>
      <c r="B20" s="97" t="s">
        <v>309</v>
      </c>
      <c r="C20" s="98">
        <f t="shared" si="2"/>
        <v>1950000</v>
      </c>
      <c r="D20" s="98">
        <f t="shared" si="2"/>
        <v>1950000</v>
      </c>
      <c r="E20" s="99">
        <f t="shared" si="2"/>
        <v>0</v>
      </c>
    </row>
    <row r="21" spans="1:5" ht="30">
      <c r="A21" s="96" t="s">
        <v>310</v>
      </c>
      <c r="B21" s="97" t="s">
        <v>311</v>
      </c>
      <c r="C21" s="98">
        <f t="shared" si="2"/>
        <v>1950000</v>
      </c>
      <c r="D21" s="98">
        <f t="shared" si="2"/>
        <v>1950000</v>
      </c>
      <c r="E21" s="99">
        <f t="shared" si="2"/>
        <v>0</v>
      </c>
    </row>
    <row r="22" spans="1:5" ht="45">
      <c r="A22" s="96" t="s">
        <v>312</v>
      </c>
      <c r="B22" s="97" t="s">
        <v>313</v>
      </c>
      <c r="C22" s="98">
        <v>1950000</v>
      </c>
      <c r="D22" s="98">
        <v>1950000</v>
      </c>
      <c r="E22" s="99">
        <v>0</v>
      </c>
    </row>
    <row r="23" spans="1:5" s="95" customFormat="1" ht="28.5">
      <c r="A23" s="91" t="s">
        <v>314</v>
      </c>
      <c r="B23" s="92" t="s">
        <v>315</v>
      </c>
      <c r="C23" s="93">
        <f aca="true" t="shared" si="3" ref="C23:E26">C24</f>
        <v>-1950000</v>
      </c>
      <c r="D23" s="93">
        <f t="shared" si="3"/>
        <v>-1950000</v>
      </c>
      <c r="E23" s="94">
        <f t="shared" si="3"/>
        <v>0</v>
      </c>
    </row>
    <row r="24" spans="1:5" s="95" customFormat="1" ht="33.75" customHeight="1">
      <c r="A24" s="91" t="s">
        <v>316</v>
      </c>
      <c r="B24" s="92" t="s">
        <v>317</v>
      </c>
      <c r="C24" s="93">
        <f t="shared" si="3"/>
        <v>-1950000</v>
      </c>
      <c r="D24" s="93">
        <f t="shared" si="3"/>
        <v>-1950000</v>
      </c>
      <c r="E24" s="94">
        <f t="shared" si="3"/>
        <v>0</v>
      </c>
    </row>
    <row r="25" spans="1:5" ht="42.75" customHeight="1">
      <c r="A25" s="96" t="s">
        <v>318</v>
      </c>
      <c r="B25" s="97" t="s">
        <v>319</v>
      </c>
      <c r="C25" s="98">
        <f t="shared" si="3"/>
        <v>-1950000</v>
      </c>
      <c r="D25" s="98">
        <f t="shared" si="3"/>
        <v>-1950000</v>
      </c>
      <c r="E25" s="99">
        <f t="shared" si="3"/>
        <v>0</v>
      </c>
    </row>
    <row r="26" spans="1:5" ht="30">
      <c r="A26" s="100" t="s">
        <v>320</v>
      </c>
      <c r="B26" s="97" t="s">
        <v>321</v>
      </c>
      <c r="C26" s="101">
        <f t="shared" si="3"/>
        <v>-1950000</v>
      </c>
      <c r="D26" s="101">
        <f t="shared" si="3"/>
        <v>-1950000</v>
      </c>
      <c r="E26" s="102">
        <f t="shared" si="3"/>
        <v>0</v>
      </c>
    </row>
    <row r="27" spans="1:5" ht="45">
      <c r="A27" s="103" t="s">
        <v>322</v>
      </c>
      <c r="B27" s="104" t="s">
        <v>323</v>
      </c>
      <c r="C27" s="105">
        <v>-1950000</v>
      </c>
      <c r="D27" s="105">
        <v>-1950000</v>
      </c>
      <c r="E27" s="106">
        <v>0</v>
      </c>
    </row>
  </sheetData>
  <sheetProtection selectLockedCells="1" selectUnlockedCells="1"/>
  <mergeCells count="2">
    <mergeCell ref="C1:E1"/>
    <mergeCell ref="A3:E3"/>
  </mergeCells>
  <printOptions/>
  <pageMargins left="0.7" right="0.7" top="0.75" bottom="0.75" header="0.5118055555555555" footer="0.5118055555555555"/>
  <pageSetup horizontalDpi="300" verticalDpi="300" orientation="portrait" paperSize="9" scale="55" r:id="rId1"/>
</worksheet>
</file>

<file path=xl/worksheets/sheet4.xml><?xml version="1.0" encoding="utf-8"?>
<worksheet xmlns="http://schemas.openxmlformats.org/spreadsheetml/2006/main" xmlns:r="http://schemas.openxmlformats.org/officeDocument/2006/relationships">
  <dimension ref="B1:E28"/>
  <sheetViews>
    <sheetView view="pageBreakPreview" zoomScaleSheetLayoutView="100" zoomScalePageLayoutView="0" workbookViewId="0" topLeftCell="A1">
      <selection activeCell="C3" sqref="C3:D3"/>
    </sheetView>
  </sheetViews>
  <sheetFormatPr defaultColWidth="8.7109375" defaultRowHeight="12.75"/>
  <cols>
    <col min="1" max="1" width="4.00390625" style="71" customWidth="1"/>
    <col min="2" max="2" width="8.7109375" style="71" customWidth="1"/>
    <col min="3" max="3" width="30.28125" style="71" customWidth="1"/>
    <col min="4" max="4" width="89.140625" style="71" customWidth="1"/>
    <col min="5" max="16384" width="8.7109375" style="71" customWidth="1"/>
  </cols>
  <sheetData>
    <row r="1" ht="73.5" customHeight="1">
      <c r="D1" s="107" t="s">
        <v>324</v>
      </c>
    </row>
    <row r="2" ht="15">
      <c r="D2" s="74"/>
    </row>
    <row r="3" spans="3:4" ht="36.75" customHeight="1">
      <c r="C3" s="390" t="s">
        <v>325</v>
      </c>
      <c r="D3" s="390"/>
    </row>
    <row r="4" spans="2:4" ht="18.75">
      <c r="B4" s="108"/>
      <c r="C4" s="76"/>
      <c r="D4" s="76"/>
    </row>
    <row r="5" spans="2:5" s="82" customFormat="1" ht="58.5" customHeight="1">
      <c r="B5" s="109"/>
      <c r="C5" s="110" t="s">
        <v>2</v>
      </c>
      <c r="D5" s="111" t="s">
        <v>276</v>
      </c>
      <c r="E5" s="112"/>
    </row>
    <row r="6" spans="2:5" s="82" customFormat="1" ht="18.75" customHeight="1">
      <c r="B6" s="113" t="s">
        <v>6</v>
      </c>
      <c r="C6" s="114"/>
      <c r="D6" s="115" t="s">
        <v>7</v>
      </c>
      <c r="E6" s="112"/>
    </row>
    <row r="7" spans="2:5" ht="18.75" customHeight="1">
      <c r="B7" s="116" t="s">
        <v>6</v>
      </c>
      <c r="C7" s="117" t="s">
        <v>326</v>
      </c>
      <c r="D7" s="115" t="s">
        <v>281</v>
      </c>
      <c r="E7" s="118"/>
    </row>
    <row r="8" spans="2:4" ht="21.75" customHeight="1">
      <c r="B8" s="116" t="s">
        <v>6</v>
      </c>
      <c r="C8" s="117" t="s">
        <v>327</v>
      </c>
      <c r="D8" s="115" t="s">
        <v>283</v>
      </c>
    </row>
    <row r="9" spans="2:4" ht="18" customHeight="1">
      <c r="B9" s="116" t="s">
        <v>6</v>
      </c>
      <c r="C9" s="117" t="s">
        <v>328</v>
      </c>
      <c r="D9" s="115" t="s">
        <v>285</v>
      </c>
    </row>
    <row r="10" spans="2:4" ht="18" customHeight="1">
      <c r="B10" s="119" t="s">
        <v>6</v>
      </c>
      <c r="C10" s="120" t="s">
        <v>329</v>
      </c>
      <c r="D10" s="121" t="s">
        <v>287</v>
      </c>
    </row>
    <row r="11" spans="2:4" ht="17.25" customHeight="1">
      <c r="B11" s="119" t="s">
        <v>6</v>
      </c>
      <c r="C11" s="120" t="s">
        <v>330</v>
      </c>
      <c r="D11" s="121" t="s">
        <v>289</v>
      </c>
    </row>
    <row r="12" spans="2:4" ht="18" customHeight="1">
      <c r="B12" s="119" t="s">
        <v>6</v>
      </c>
      <c r="C12" s="120" t="s">
        <v>331</v>
      </c>
      <c r="D12" s="121" t="s">
        <v>291</v>
      </c>
    </row>
    <row r="13" spans="2:4" ht="15.75" customHeight="1">
      <c r="B13" s="116" t="s">
        <v>6</v>
      </c>
      <c r="C13" s="117" t="s">
        <v>332</v>
      </c>
      <c r="D13" s="115" t="s">
        <v>293</v>
      </c>
    </row>
    <row r="14" spans="2:4" ht="15.75" customHeight="1">
      <c r="B14" s="119" t="s">
        <v>6</v>
      </c>
      <c r="C14" s="120" t="s">
        <v>333</v>
      </c>
      <c r="D14" s="121" t="s">
        <v>295</v>
      </c>
    </row>
    <row r="15" spans="2:4" ht="15.75" customHeight="1">
      <c r="B15" s="119" t="s">
        <v>6</v>
      </c>
      <c r="C15" s="120" t="s">
        <v>334</v>
      </c>
      <c r="D15" s="121" t="s">
        <v>297</v>
      </c>
    </row>
    <row r="16" spans="2:4" ht="18.75" customHeight="1">
      <c r="B16" s="119" t="s">
        <v>6</v>
      </c>
      <c r="C16" s="120" t="s">
        <v>335</v>
      </c>
      <c r="D16" s="121" t="s">
        <v>299</v>
      </c>
    </row>
    <row r="17" spans="2:4" ht="17.25" customHeight="1">
      <c r="B17" s="116" t="s">
        <v>6</v>
      </c>
      <c r="C17" s="122" t="s">
        <v>336</v>
      </c>
      <c r="D17" s="123" t="s">
        <v>301</v>
      </c>
    </row>
    <row r="18" spans="2:4" ht="33" customHeight="1">
      <c r="B18" s="119" t="s">
        <v>6</v>
      </c>
      <c r="C18" s="124" t="s">
        <v>337</v>
      </c>
      <c r="D18" s="125" t="s">
        <v>303</v>
      </c>
    </row>
    <row r="19" spans="2:4" ht="31.5" customHeight="1">
      <c r="B19" s="119" t="s">
        <v>6</v>
      </c>
      <c r="C19" s="124" t="s">
        <v>338</v>
      </c>
      <c r="D19" s="125" t="s">
        <v>305</v>
      </c>
    </row>
    <row r="20" spans="2:4" ht="34.5" customHeight="1">
      <c r="B20" s="119" t="s">
        <v>6</v>
      </c>
      <c r="C20" s="126" t="s">
        <v>339</v>
      </c>
      <c r="D20" s="127" t="s">
        <v>307</v>
      </c>
    </row>
    <row r="21" spans="2:4" ht="46.5" customHeight="1">
      <c r="B21" s="119" t="s">
        <v>6</v>
      </c>
      <c r="C21" s="126" t="s">
        <v>340</v>
      </c>
      <c r="D21" s="127" t="s">
        <v>309</v>
      </c>
    </row>
    <row r="22" spans="2:4" ht="35.25" customHeight="1">
      <c r="B22" s="119" t="s">
        <v>6</v>
      </c>
      <c r="C22" s="126" t="s">
        <v>341</v>
      </c>
      <c r="D22" s="127" t="s">
        <v>311</v>
      </c>
    </row>
    <row r="23" spans="2:4" ht="54" customHeight="1">
      <c r="B23" s="119" t="s">
        <v>6</v>
      </c>
      <c r="C23" s="126" t="s">
        <v>342</v>
      </c>
      <c r="D23" s="127" t="s">
        <v>313</v>
      </c>
    </row>
    <row r="24" spans="2:4" ht="19.5" customHeight="1">
      <c r="B24" s="119" t="s">
        <v>6</v>
      </c>
      <c r="C24" s="124" t="s">
        <v>343</v>
      </c>
      <c r="D24" s="125" t="s">
        <v>315</v>
      </c>
    </row>
    <row r="25" spans="2:4" ht="28.5">
      <c r="B25" s="119" t="s">
        <v>6</v>
      </c>
      <c r="C25" s="124" t="s">
        <v>344</v>
      </c>
      <c r="D25" s="125" t="s">
        <v>317</v>
      </c>
    </row>
    <row r="26" spans="2:4" ht="31.5">
      <c r="B26" s="119" t="s">
        <v>6</v>
      </c>
      <c r="C26" s="126" t="s">
        <v>345</v>
      </c>
      <c r="D26" s="127" t="s">
        <v>319</v>
      </c>
    </row>
    <row r="27" spans="2:4" ht="22.5" customHeight="1">
      <c r="B27" s="119" t="s">
        <v>6</v>
      </c>
      <c r="C27" s="128" t="s">
        <v>346</v>
      </c>
      <c r="D27" s="127" t="s">
        <v>321</v>
      </c>
    </row>
    <row r="28" spans="2:4" ht="47.25" customHeight="1">
      <c r="B28" s="129" t="s">
        <v>6</v>
      </c>
      <c r="C28" s="130" t="s">
        <v>347</v>
      </c>
      <c r="D28" s="131" t="s">
        <v>323</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paperSize="9" scale="67" r:id="rId1"/>
</worksheet>
</file>

<file path=xl/worksheets/sheet5.xml><?xml version="1.0" encoding="utf-8"?>
<worksheet xmlns="http://schemas.openxmlformats.org/spreadsheetml/2006/main" xmlns:r="http://schemas.openxmlformats.org/officeDocument/2006/relationships">
  <sheetPr>
    <tabColor indexed="9"/>
  </sheetPr>
  <dimension ref="A1:L566"/>
  <sheetViews>
    <sheetView view="pageBreakPreview" zoomScale="70" zoomScaleSheetLayoutView="70" zoomScalePageLayoutView="0" workbookViewId="0" topLeftCell="A1">
      <selection activeCell="I6" sqref="I6:K530"/>
    </sheetView>
  </sheetViews>
  <sheetFormatPr defaultColWidth="8.7109375" defaultRowHeight="12.75"/>
  <cols>
    <col min="1" max="1" width="90.140625" style="132" customWidth="1"/>
    <col min="2" max="2" width="6.421875" style="133" customWidth="1"/>
    <col min="3" max="3" width="4.7109375" style="134" customWidth="1"/>
    <col min="4" max="4" width="18.7109375" style="134" customWidth="1"/>
    <col min="5" max="5" width="8.8515625" style="134" customWidth="1"/>
    <col min="6" max="6" width="21.57421875" style="135" customWidth="1"/>
    <col min="7" max="7" width="22.8515625" style="1" customWidth="1"/>
    <col min="8" max="8" width="22.57421875" style="1" customWidth="1"/>
    <col min="9" max="9" width="17.140625" style="1" customWidth="1"/>
    <col min="10" max="10" width="18.140625" style="1" customWidth="1"/>
    <col min="11" max="11" width="13.421875" style="1" bestFit="1" customWidth="1"/>
    <col min="12" max="16384" width="8.7109375" style="1" customWidth="1"/>
  </cols>
  <sheetData>
    <row r="1" spans="2:8" ht="90" customHeight="1">
      <c r="B1" s="136"/>
      <c r="C1" s="136"/>
      <c r="D1" s="136"/>
      <c r="E1" s="136"/>
      <c r="F1" s="391" t="s">
        <v>348</v>
      </c>
      <c r="G1" s="391"/>
      <c r="H1" s="391"/>
    </row>
    <row r="2" spans="2:6" ht="15.75">
      <c r="B2" s="137"/>
      <c r="C2" s="137"/>
      <c r="D2" s="136"/>
      <c r="E2" s="136"/>
      <c r="F2" s="136"/>
    </row>
    <row r="3" spans="1:8" ht="56.25" customHeight="1">
      <c r="A3" s="392" t="s">
        <v>349</v>
      </c>
      <c r="B3" s="392"/>
      <c r="C3" s="392"/>
      <c r="D3" s="392"/>
      <c r="E3" s="392"/>
      <c r="F3" s="392"/>
      <c r="G3" s="392"/>
      <c r="H3" s="392"/>
    </row>
    <row r="4" spans="6:12" ht="15.75">
      <c r="F4" s="53"/>
      <c r="G4" s="53"/>
      <c r="H4" s="53"/>
      <c r="I4" s="153"/>
      <c r="J4" s="153"/>
      <c r="K4" s="153"/>
      <c r="L4" s="153"/>
    </row>
    <row r="5" spans="1:8" s="142" customFormat="1" ht="42.75" customHeight="1">
      <c r="A5" s="138" t="s">
        <v>350</v>
      </c>
      <c r="B5" s="139" t="s">
        <v>351</v>
      </c>
      <c r="C5" s="139" t="s">
        <v>352</v>
      </c>
      <c r="D5" s="139" t="s">
        <v>353</v>
      </c>
      <c r="E5" s="139" t="s">
        <v>354</v>
      </c>
      <c r="F5" s="140" t="s">
        <v>355</v>
      </c>
      <c r="G5" s="140" t="s">
        <v>356</v>
      </c>
      <c r="H5" s="141" t="s">
        <v>357</v>
      </c>
    </row>
    <row r="6" spans="1:10" ht="28.5" customHeight="1">
      <c r="A6" s="143" t="s">
        <v>358</v>
      </c>
      <c r="B6" s="144"/>
      <c r="C6" s="144"/>
      <c r="D6" s="144"/>
      <c r="E6" s="144"/>
      <c r="F6" s="145">
        <f>F8+F126+F133+F178+F210+F364+F397+F403+F492+F521+F7</f>
        <v>912112001.93</v>
      </c>
      <c r="G6" s="145">
        <f>G8+G126+G133+G178+G210+G364+G397+G403+G492+G521+G7</f>
        <v>856801374.0000001</v>
      </c>
      <c r="H6" s="145">
        <f>H8+H126+H133+H178+H210+H364+H397+H403+H492+H521+H7</f>
        <v>863986726</v>
      </c>
      <c r="I6" s="146"/>
      <c r="J6" s="146"/>
    </row>
    <row r="7" spans="1:10" ht="18.75">
      <c r="A7" s="143" t="s">
        <v>359</v>
      </c>
      <c r="B7" s="144"/>
      <c r="C7" s="144"/>
      <c r="D7" s="144"/>
      <c r="E7" s="144"/>
      <c r="F7" s="145"/>
      <c r="G7" s="145">
        <f>'Прил 6'!H7</f>
        <v>8766137.6</v>
      </c>
      <c r="H7" s="145">
        <f>'Прил 6'!I7</f>
        <v>17885979.5</v>
      </c>
      <c r="I7" s="146"/>
      <c r="J7" s="146"/>
    </row>
    <row r="8" spans="1:10" ht="18.75">
      <c r="A8" s="147" t="s">
        <v>360</v>
      </c>
      <c r="B8" s="144" t="s">
        <v>361</v>
      </c>
      <c r="C8" s="144" t="s">
        <v>362</v>
      </c>
      <c r="D8" s="144"/>
      <c r="E8" s="144"/>
      <c r="F8" s="145">
        <f>F9+F14+F32+F56+F68</f>
        <v>97413304.77000001</v>
      </c>
      <c r="G8" s="145">
        <f>G9+G14+G32+G56+G68</f>
        <v>103556549.78</v>
      </c>
      <c r="H8" s="145">
        <f>H9+H14+H32+H56+H68</f>
        <v>111480837.71000001</v>
      </c>
      <c r="I8" s="146"/>
      <c r="J8" s="146"/>
    </row>
    <row r="9" spans="1:10" ht="36.75" customHeight="1">
      <c r="A9" s="148" t="s">
        <v>363</v>
      </c>
      <c r="B9" s="144" t="s">
        <v>361</v>
      </c>
      <c r="C9" s="144" t="s">
        <v>364</v>
      </c>
      <c r="D9" s="144"/>
      <c r="E9" s="144"/>
      <c r="F9" s="145">
        <f>F10</f>
        <v>1719087</v>
      </c>
      <c r="G9" s="145">
        <f aca="true" t="shared" si="0" ref="G9:H12">G10</f>
        <v>1719087</v>
      </c>
      <c r="H9" s="145">
        <f t="shared" si="0"/>
        <v>1719087</v>
      </c>
      <c r="I9" s="146"/>
      <c r="J9" s="146"/>
    </row>
    <row r="10" spans="1:10" ht="23.25" customHeight="1">
      <c r="A10" s="149" t="s">
        <v>365</v>
      </c>
      <c r="B10" s="150" t="s">
        <v>361</v>
      </c>
      <c r="C10" s="150" t="s">
        <v>364</v>
      </c>
      <c r="D10" s="150" t="s">
        <v>366</v>
      </c>
      <c r="E10" s="150"/>
      <c r="F10" s="151">
        <f>F11</f>
        <v>1719087</v>
      </c>
      <c r="G10" s="151">
        <f t="shared" si="0"/>
        <v>1719087</v>
      </c>
      <c r="H10" s="151">
        <f t="shared" si="0"/>
        <v>1719087</v>
      </c>
      <c r="I10" s="146"/>
      <c r="J10" s="146"/>
    </row>
    <row r="11" spans="1:10" ht="18.75">
      <c r="A11" s="149" t="s">
        <v>367</v>
      </c>
      <c r="B11" s="150" t="s">
        <v>361</v>
      </c>
      <c r="C11" s="150" t="s">
        <v>364</v>
      </c>
      <c r="D11" s="150" t="s">
        <v>368</v>
      </c>
      <c r="E11" s="150"/>
      <c r="F11" s="151">
        <f>F12</f>
        <v>1719087</v>
      </c>
      <c r="G11" s="151">
        <f t="shared" si="0"/>
        <v>1719087</v>
      </c>
      <c r="H11" s="151">
        <f t="shared" si="0"/>
        <v>1719087</v>
      </c>
      <c r="I11" s="146"/>
      <c r="J11" s="146"/>
    </row>
    <row r="12" spans="1:10" ht="37.5">
      <c r="A12" s="154" t="s">
        <v>369</v>
      </c>
      <c r="B12" s="150" t="s">
        <v>361</v>
      </c>
      <c r="C12" s="150" t="s">
        <v>364</v>
      </c>
      <c r="D12" s="150" t="s">
        <v>370</v>
      </c>
      <c r="E12" s="150"/>
      <c r="F12" s="151">
        <f>F13</f>
        <v>1719087</v>
      </c>
      <c r="G12" s="151">
        <f t="shared" si="0"/>
        <v>1719087</v>
      </c>
      <c r="H12" s="151">
        <f t="shared" si="0"/>
        <v>1719087</v>
      </c>
      <c r="I12" s="146"/>
      <c r="J12" s="146"/>
    </row>
    <row r="13" spans="1:10" ht="61.5" customHeight="1">
      <c r="A13" s="155" t="s">
        <v>371</v>
      </c>
      <c r="B13" s="150" t="s">
        <v>361</v>
      </c>
      <c r="C13" s="150" t="s">
        <v>364</v>
      </c>
      <c r="D13" s="150" t="s">
        <v>370</v>
      </c>
      <c r="E13" s="156">
        <v>100</v>
      </c>
      <c r="F13" s="151">
        <f>'Прил 6'!G14</f>
        <v>1719087</v>
      </c>
      <c r="G13" s="151">
        <f>'Прил 6'!H14</f>
        <v>1719087</v>
      </c>
      <c r="H13" s="151">
        <f>'Прил 6'!I14</f>
        <v>1719087</v>
      </c>
      <c r="I13" s="146"/>
      <c r="J13" s="146"/>
    </row>
    <row r="14" spans="1:10" ht="66" customHeight="1">
      <c r="A14" s="157" t="s">
        <v>372</v>
      </c>
      <c r="B14" s="144" t="s">
        <v>361</v>
      </c>
      <c r="C14" s="144" t="s">
        <v>373</v>
      </c>
      <c r="D14" s="144"/>
      <c r="E14" s="144"/>
      <c r="F14" s="145">
        <f>F15+F22</f>
        <v>4965563.23</v>
      </c>
      <c r="G14" s="145">
        <f>G15+G22</f>
        <v>4477843.2</v>
      </c>
      <c r="H14" s="145">
        <f>H15+H22</f>
        <v>4477843.2</v>
      </c>
      <c r="I14" s="146"/>
      <c r="J14" s="146"/>
    </row>
    <row r="15" spans="1:10" ht="40.5" customHeight="1">
      <c r="A15" s="155" t="s">
        <v>374</v>
      </c>
      <c r="B15" s="150" t="s">
        <v>361</v>
      </c>
      <c r="C15" s="150" t="s">
        <v>373</v>
      </c>
      <c r="D15" s="150" t="s">
        <v>375</v>
      </c>
      <c r="E15" s="150"/>
      <c r="F15" s="151">
        <f>F16+F19</f>
        <v>1148620.03</v>
      </c>
      <c r="G15" s="151">
        <f>G16+G19</f>
        <v>660900</v>
      </c>
      <c r="H15" s="151">
        <f>H16+H19</f>
        <v>660900</v>
      </c>
      <c r="I15" s="146"/>
      <c r="J15" s="146"/>
    </row>
    <row r="16" spans="1:10" ht="30.75" customHeight="1">
      <c r="A16" s="155" t="s">
        <v>376</v>
      </c>
      <c r="B16" s="150" t="s">
        <v>361</v>
      </c>
      <c r="C16" s="150" t="s">
        <v>373</v>
      </c>
      <c r="D16" s="150" t="s">
        <v>377</v>
      </c>
      <c r="E16" s="150"/>
      <c r="F16" s="151">
        <f aca="true" t="shared" si="1" ref="F16:H17">F17</f>
        <v>660900</v>
      </c>
      <c r="G16" s="151">
        <f t="shared" si="1"/>
        <v>660900</v>
      </c>
      <c r="H16" s="151">
        <f t="shared" si="1"/>
        <v>660900</v>
      </c>
      <c r="I16" s="146"/>
      <c r="J16" s="146"/>
    </row>
    <row r="17" spans="1:10" ht="46.5" customHeight="1">
      <c r="A17" s="155" t="s">
        <v>369</v>
      </c>
      <c r="B17" s="150" t="s">
        <v>361</v>
      </c>
      <c r="C17" s="150" t="s">
        <v>373</v>
      </c>
      <c r="D17" s="150" t="s">
        <v>378</v>
      </c>
      <c r="E17" s="150"/>
      <c r="F17" s="151">
        <f t="shared" si="1"/>
        <v>660900</v>
      </c>
      <c r="G17" s="151">
        <f t="shared" si="1"/>
        <v>660900</v>
      </c>
      <c r="H17" s="151">
        <f t="shared" si="1"/>
        <v>660900</v>
      </c>
      <c r="I17" s="146"/>
      <c r="J17" s="146"/>
    </row>
    <row r="18" spans="1:10" ht="69" customHeight="1">
      <c r="A18" s="155" t="s">
        <v>371</v>
      </c>
      <c r="B18" s="150" t="s">
        <v>361</v>
      </c>
      <c r="C18" s="150" t="s">
        <v>373</v>
      </c>
      <c r="D18" s="150" t="s">
        <v>378</v>
      </c>
      <c r="E18" s="150" t="s">
        <v>379</v>
      </c>
      <c r="F18" s="151">
        <f>'Прил 6'!G211</f>
        <v>660900</v>
      </c>
      <c r="G18" s="151">
        <f>'Прил 6'!H211</f>
        <v>660900</v>
      </c>
      <c r="H18" s="151">
        <f>'Прил 6'!I211</f>
        <v>660900</v>
      </c>
      <c r="I18" s="146"/>
      <c r="J18" s="146"/>
    </row>
    <row r="19" spans="1:10" ht="27.75" customHeight="1">
      <c r="A19" s="155" t="s">
        <v>380</v>
      </c>
      <c r="B19" s="150" t="s">
        <v>361</v>
      </c>
      <c r="C19" s="150" t="s">
        <v>373</v>
      </c>
      <c r="D19" s="150" t="s">
        <v>381</v>
      </c>
      <c r="E19" s="150"/>
      <c r="F19" s="151">
        <f aca="true" t="shared" si="2" ref="F19:H20">F20</f>
        <v>487720.03</v>
      </c>
      <c r="G19" s="151">
        <f t="shared" si="2"/>
        <v>0</v>
      </c>
      <c r="H19" s="151">
        <f t="shared" si="2"/>
        <v>0</v>
      </c>
      <c r="I19" s="146"/>
      <c r="J19" s="146"/>
    </row>
    <row r="20" spans="1:10" ht="42.75" customHeight="1">
      <c r="A20" s="155" t="s">
        <v>382</v>
      </c>
      <c r="B20" s="150" t="s">
        <v>361</v>
      </c>
      <c r="C20" s="150" t="s">
        <v>373</v>
      </c>
      <c r="D20" s="150" t="s">
        <v>383</v>
      </c>
      <c r="E20" s="150"/>
      <c r="F20" s="151">
        <f t="shared" si="2"/>
        <v>487720.03</v>
      </c>
      <c r="G20" s="151">
        <f t="shared" si="2"/>
        <v>0</v>
      </c>
      <c r="H20" s="151">
        <f t="shared" si="2"/>
        <v>0</v>
      </c>
      <c r="I20" s="146"/>
      <c r="J20" s="146"/>
    </row>
    <row r="21" spans="1:10" ht="66" customHeight="1">
      <c r="A21" s="155" t="s">
        <v>371</v>
      </c>
      <c r="B21" s="150" t="s">
        <v>361</v>
      </c>
      <c r="C21" s="150" t="s">
        <v>373</v>
      </c>
      <c r="D21" s="150" t="s">
        <v>383</v>
      </c>
      <c r="E21" s="150" t="s">
        <v>379</v>
      </c>
      <c r="F21" s="151">
        <f>'Прил 6'!G214</f>
        <v>487720.03</v>
      </c>
      <c r="G21" s="151">
        <f>'Прил 6'!H214</f>
        <v>0</v>
      </c>
      <c r="H21" s="151">
        <f>'Прил 6'!I214</f>
        <v>0</v>
      </c>
      <c r="I21" s="146"/>
      <c r="J21" s="146"/>
    </row>
    <row r="22" spans="1:10" ht="48" customHeight="1">
      <c r="A22" s="155" t="s">
        <v>384</v>
      </c>
      <c r="B22" s="150" t="s">
        <v>361</v>
      </c>
      <c r="C22" s="150" t="s">
        <v>373</v>
      </c>
      <c r="D22" s="150" t="s">
        <v>385</v>
      </c>
      <c r="E22" s="150"/>
      <c r="F22" s="151">
        <f>F23+F26+F29</f>
        <v>3816943.2</v>
      </c>
      <c r="G22" s="151">
        <f>G23+G26+G29</f>
        <v>3816943.2</v>
      </c>
      <c r="H22" s="151">
        <f>H23+H26+H29</f>
        <v>3816943.2</v>
      </c>
      <c r="I22" s="146"/>
      <c r="J22" s="146"/>
    </row>
    <row r="23" spans="1:10" ht="30.75" customHeight="1">
      <c r="A23" s="155" t="s">
        <v>386</v>
      </c>
      <c r="B23" s="150" t="s">
        <v>361</v>
      </c>
      <c r="C23" s="150" t="s">
        <v>373</v>
      </c>
      <c r="D23" s="150" t="s">
        <v>387</v>
      </c>
      <c r="E23" s="150"/>
      <c r="F23" s="151">
        <f aca="true" t="shared" si="3" ref="F23:H24">F24</f>
        <v>1647458</v>
      </c>
      <c r="G23" s="151">
        <f t="shared" si="3"/>
        <v>1647458</v>
      </c>
      <c r="H23" s="151">
        <f t="shared" si="3"/>
        <v>1647458</v>
      </c>
      <c r="I23" s="146"/>
      <c r="J23" s="146"/>
    </row>
    <row r="24" spans="1:10" ht="48" customHeight="1">
      <c r="A24" s="155" t="s">
        <v>369</v>
      </c>
      <c r="B24" s="150" t="s">
        <v>361</v>
      </c>
      <c r="C24" s="150" t="s">
        <v>373</v>
      </c>
      <c r="D24" s="150" t="s">
        <v>388</v>
      </c>
      <c r="E24" s="150"/>
      <c r="F24" s="151">
        <f t="shared" si="3"/>
        <v>1647458</v>
      </c>
      <c r="G24" s="151">
        <f t="shared" si="3"/>
        <v>1647458</v>
      </c>
      <c r="H24" s="151">
        <f t="shared" si="3"/>
        <v>1647458</v>
      </c>
      <c r="I24" s="146"/>
      <c r="J24" s="146"/>
    </row>
    <row r="25" spans="1:10" ht="66.75" customHeight="1">
      <c r="A25" s="155" t="s">
        <v>371</v>
      </c>
      <c r="B25" s="150" t="s">
        <v>361</v>
      </c>
      <c r="C25" s="150" t="s">
        <v>373</v>
      </c>
      <c r="D25" s="150" t="s">
        <v>388</v>
      </c>
      <c r="E25" s="150" t="s">
        <v>379</v>
      </c>
      <c r="F25" s="151">
        <f>'Прил 6'!G218</f>
        <v>1647458</v>
      </c>
      <c r="G25" s="151">
        <f>'Прил 6'!H218</f>
        <v>1647458</v>
      </c>
      <c r="H25" s="151">
        <f>'Прил 6'!I218</f>
        <v>1647458</v>
      </c>
      <c r="I25" s="146"/>
      <c r="J25" s="146"/>
    </row>
    <row r="26" spans="1:10" ht="37.5">
      <c r="A26" s="155" t="s">
        <v>389</v>
      </c>
      <c r="B26" s="150" t="s">
        <v>361</v>
      </c>
      <c r="C26" s="150" t="s">
        <v>373</v>
      </c>
      <c r="D26" s="150" t="s">
        <v>390</v>
      </c>
      <c r="E26" s="150"/>
      <c r="F26" s="151">
        <f aca="true" t="shared" si="4" ref="F26:H27">F27</f>
        <v>1482713</v>
      </c>
      <c r="G26" s="151">
        <f t="shared" si="4"/>
        <v>1482713</v>
      </c>
      <c r="H26" s="151">
        <f t="shared" si="4"/>
        <v>1482713</v>
      </c>
      <c r="I26" s="146"/>
      <c r="J26" s="146"/>
    </row>
    <row r="27" spans="1:10" ht="45.75" customHeight="1">
      <c r="A27" s="155" t="s">
        <v>369</v>
      </c>
      <c r="B27" s="150" t="s">
        <v>361</v>
      </c>
      <c r="C27" s="150" t="s">
        <v>373</v>
      </c>
      <c r="D27" s="150" t="s">
        <v>391</v>
      </c>
      <c r="E27" s="150"/>
      <c r="F27" s="151">
        <f t="shared" si="4"/>
        <v>1482713</v>
      </c>
      <c r="G27" s="151">
        <f t="shared" si="4"/>
        <v>1482713</v>
      </c>
      <c r="H27" s="151">
        <f t="shared" si="4"/>
        <v>1482713</v>
      </c>
      <c r="I27" s="146"/>
      <c r="J27" s="146"/>
    </row>
    <row r="28" spans="1:10" ht="66.75" customHeight="1">
      <c r="A28" s="155" t="s">
        <v>371</v>
      </c>
      <c r="B28" s="150" t="s">
        <v>361</v>
      </c>
      <c r="C28" s="150" t="s">
        <v>373</v>
      </c>
      <c r="D28" s="150" t="s">
        <v>391</v>
      </c>
      <c r="E28" s="150" t="s">
        <v>379</v>
      </c>
      <c r="F28" s="151">
        <f>'Прил 6'!G221</f>
        <v>1482713</v>
      </c>
      <c r="G28" s="151">
        <f>'Прил 6'!H221</f>
        <v>1482713</v>
      </c>
      <c r="H28" s="151">
        <f>'Прил 6'!I221</f>
        <v>1482713</v>
      </c>
      <c r="I28" s="146"/>
      <c r="J28" s="146"/>
    </row>
    <row r="29" spans="1:10" ht="31.5" customHeight="1">
      <c r="A29" s="155" t="s">
        <v>392</v>
      </c>
      <c r="B29" s="150" t="s">
        <v>361</v>
      </c>
      <c r="C29" s="150" t="s">
        <v>373</v>
      </c>
      <c r="D29" s="150" t="s">
        <v>393</v>
      </c>
      <c r="E29" s="150"/>
      <c r="F29" s="151">
        <f aca="true" t="shared" si="5" ref="F29:H30">F30</f>
        <v>686772.2</v>
      </c>
      <c r="G29" s="151">
        <f t="shared" si="5"/>
        <v>686772.2</v>
      </c>
      <c r="H29" s="151">
        <f t="shared" si="5"/>
        <v>686772.2</v>
      </c>
      <c r="I29" s="146"/>
      <c r="J29" s="146"/>
    </row>
    <row r="30" spans="1:10" ht="36.75" customHeight="1">
      <c r="A30" s="155" t="s">
        <v>369</v>
      </c>
      <c r="B30" s="150" t="s">
        <v>361</v>
      </c>
      <c r="C30" s="150" t="s">
        <v>373</v>
      </c>
      <c r="D30" s="150" t="s">
        <v>394</v>
      </c>
      <c r="E30" s="150"/>
      <c r="F30" s="151">
        <f t="shared" si="5"/>
        <v>686772.2</v>
      </c>
      <c r="G30" s="151">
        <f t="shared" si="5"/>
        <v>686772.2</v>
      </c>
      <c r="H30" s="151">
        <f t="shared" si="5"/>
        <v>686772.2</v>
      </c>
      <c r="I30" s="146"/>
      <c r="J30" s="146"/>
    </row>
    <row r="31" spans="1:10" ht="60.75" customHeight="1">
      <c r="A31" s="155" t="s">
        <v>371</v>
      </c>
      <c r="B31" s="150" t="s">
        <v>361</v>
      </c>
      <c r="C31" s="150" t="s">
        <v>373</v>
      </c>
      <c r="D31" s="150" t="s">
        <v>394</v>
      </c>
      <c r="E31" s="150" t="s">
        <v>379</v>
      </c>
      <c r="F31" s="151">
        <f>'Прил 6'!G224</f>
        <v>686772.2</v>
      </c>
      <c r="G31" s="151">
        <f>'Прил 6'!H224</f>
        <v>686772.2</v>
      </c>
      <c r="H31" s="151">
        <f>'Прил 6'!I224</f>
        <v>686772.2</v>
      </c>
      <c r="I31" s="146"/>
      <c r="J31" s="146"/>
    </row>
    <row r="32" spans="1:10" ht="65.25" customHeight="1">
      <c r="A32" s="157" t="s">
        <v>395</v>
      </c>
      <c r="B32" s="144" t="s">
        <v>361</v>
      </c>
      <c r="C32" s="144" t="s">
        <v>396</v>
      </c>
      <c r="D32" s="144"/>
      <c r="E32" s="144"/>
      <c r="F32" s="145">
        <f>F33+F40+F45+F52</f>
        <v>25072490</v>
      </c>
      <c r="G32" s="145">
        <f>G33+G40+G45+G52</f>
        <v>24656045</v>
      </c>
      <c r="H32" s="145">
        <f>H33+H40+H45+H52</f>
        <v>24656045</v>
      </c>
      <c r="I32" s="146"/>
      <c r="J32" s="146"/>
    </row>
    <row r="33" spans="1:10" ht="45" customHeight="1">
      <c r="A33" s="155" t="s">
        <v>397</v>
      </c>
      <c r="B33" s="150" t="s">
        <v>361</v>
      </c>
      <c r="C33" s="150" t="s">
        <v>396</v>
      </c>
      <c r="D33" s="150" t="s">
        <v>398</v>
      </c>
      <c r="E33" s="156"/>
      <c r="F33" s="151">
        <f aca="true" t="shared" si="6" ref="F33:H34">F34</f>
        <v>358077</v>
      </c>
      <c r="G33" s="151">
        <f t="shared" si="6"/>
        <v>358077</v>
      </c>
      <c r="H33" s="151">
        <f t="shared" si="6"/>
        <v>358077</v>
      </c>
      <c r="I33" s="146"/>
      <c r="J33" s="146"/>
    </row>
    <row r="34" spans="1:10" ht="48" customHeight="1">
      <c r="A34" s="155" t="s">
        <v>399</v>
      </c>
      <c r="B34" s="150" t="s">
        <v>361</v>
      </c>
      <c r="C34" s="150" t="s">
        <v>396</v>
      </c>
      <c r="D34" s="150" t="s">
        <v>400</v>
      </c>
      <c r="E34" s="156"/>
      <c r="F34" s="151">
        <f t="shared" si="6"/>
        <v>358077</v>
      </c>
      <c r="G34" s="151">
        <f t="shared" si="6"/>
        <v>358077</v>
      </c>
      <c r="H34" s="151">
        <f t="shared" si="6"/>
        <v>358077</v>
      </c>
      <c r="I34" s="146"/>
      <c r="J34" s="146"/>
    </row>
    <row r="35" spans="1:10" ht="48.75" customHeight="1">
      <c r="A35" s="155" t="s">
        <v>401</v>
      </c>
      <c r="B35" s="150" t="s">
        <v>361</v>
      </c>
      <c r="C35" s="150" t="s">
        <v>396</v>
      </c>
      <c r="D35" s="150" t="s">
        <v>402</v>
      </c>
      <c r="E35" s="156"/>
      <c r="F35" s="151">
        <f>F36+F38</f>
        <v>358077</v>
      </c>
      <c r="G35" s="151">
        <f>G36+G38</f>
        <v>358077</v>
      </c>
      <c r="H35" s="151">
        <f>H36+H38</f>
        <v>358077</v>
      </c>
      <c r="I35" s="146"/>
      <c r="J35" s="146"/>
    </row>
    <row r="36" spans="1:10" ht="42.75" customHeight="1">
      <c r="A36" s="155" t="s">
        <v>403</v>
      </c>
      <c r="B36" s="150" t="s">
        <v>361</v>
      </c>
      <c r="C36" s="150" t="s">
        <v>396</v>
      </c>
      <c r="D36" s="150" t="s">
        <v>404</v>
      </c>
      <c r="E36" s="156"/>
      <c r="F36" s="151">
        <f>F37</f>
        <v>333077</v>
      </c>
      <c r="G36" s="151">
        <f>G37</f>
        <v>333077</v>
      </c>
      <c r="H36" s="151">
        <f>H37</f>
        <v>333077</v>
      </c>
      <c r="I36" s="146"/>
      <c r="J36" s="146"/>
    </row>
    <row r="37" spans="1:10" ht="61.5" customHeight="1">
      <c r="A37" s="155" t="s">
        <v>371</v>
      </c>
      <c r="B37" s="150" t="s">
        <v>361</v>
      </c>
      <c r="C37" s="150" t="s">
        <v>396</v>
      </c>
      <c r="D37" s="150" t="s">
        <v>404</v>
      </c>
      <c r="E37" s="156">
        <v>100</v>
      </c>
      <c r="F37" s="151">
        <f>'Прил 6'!G20</f>
        <v>333077</v>
      </c>
      <c r="G37" s="151">
        <f>'Прил 6'!H20</f>
        <v>333077</v>
      </c>
      <c r="H37" s="151">
        <f>'Прил 6'!I20</f>
        <v>333077</v>
      </c>
      <c r="I37" s="146"/>
      <c r="J37" s="146"/>
    </row>
    <row r="38" spans="1:10" ht="45.75" customHeight="1">
      <c r="A38" s="155" t="s">
        <v>405</v>
      </c>
      <c r="B38" s="150" t="s">
        <v>361</v>
      </c>
      <c r="C38" s="150" t="s">
        <v>396</v>
      </c>
      <c r="D38" s="150" t="s">
        <v>406</v>
      </c>
      <c r="E38" s="156"/>
      <c r="F38" s="151">
        <f>F39</f>
        <v>25000</v>
      </c>
      <c r="G38" s="151">
        <f>G39</f>
        <v>25000</v>
      </c>
      <c r="H38" s="151">
        <f>H39</f>
        <v>25000</v>
      </c>
      <c r="I38" s="146"/>
      <c r="J38" s="146"/>
    </row>
    <row r="39" spans="1:10" ht="48" customHeight="1">
      <c r="A39" s="155" t="s">
        <v>407</v>
      </c>
      <c r="B39" s="150" t="s">
        <v>361</v>
      </c>
      <c r="C39" s="150" t="s">
        <v>396</v>
      </c>
      <c r="D39" s="150" t="s">
        <v>406</v>
      </c>
      <c r="E39" s="156">
        <v>200</v>
      </c>
      <c r="F39" s="151">
        <f>'Прил 6'!G22</f>
        <v>25000</v>
      </c>
      <c r="G39" s="151">
        <f>'Прил 6'!H22</f>
        <v>25000</v>
      </c>
      <c r="H39" s="151">
        <f>'Прил 6'!I22</f>
        <v>25000</v>
      </c>
      <c r="I39" s="146"/>
      <c r="J39" s="146"/>
    </row>
    <row r="40" spans="1:10" ht="42" customHeight="1">
      <c r="A40" s="155" t="s">
        <v>408</v>
      </c>
      <c r="B40" s="150" t="s">
        <v>361</v>
      </c>
      <c r="C40" s="150" t="s">
        <v>396</v>
      </c>
      <c r="D40" s="150" t="s">
        <v>409</v>
      </c>
      <c r="E40" s="156"/>
      <c r="F40" s="151">
        <f>F41</f>
        <v>305800</v>
      </c>
      <c r="G40" s="151">
        <f aca="true" t="shared" si="7" ref="G40:H43">G41</f>
        <v>305800</v>
      </c>
      <c r="H40" s="151">
        <f t="shared" si="7"/>
        <v>305800</v>
      </c>
      <c r="I40" s="146"/>
      <c r="J40" s="146"/>
    </row>
    <row r="41" spans="1:10" ht="45.75" customHeight="1">
      <c r="A41" s="155" t="s">
        <v>410</v>
      </c>
      <c r="B41" s="150" t="s">
        <v>361</v>
      </c>
      <c r="C41" s="150" t="s">
        <v>396</v>
      </c>
      <c r="D41" s="150" t="s">
        <v>411</v>
      </c>
      <c r="E41" s="156"/>
      <c r="F41" s="151">
        <f>F42</f>
        <v>305800</v>
      </c>
      <c r="G41" s="151">
        <f t="shared" si="7"/>
        <v>305800</v>
      </c>
      <c r="H41" s="151">
        <f t="shared" si="7"/>
        <v>305800</v>
      </c>
      <c r="I41" s="146"/>
      <c r="J41" s="146"/>
    </row>
    <row r="42" spans="1:10" ht="41.25" customHeight="1">
      <c r="A42" s="155" t="s">
        <v>412</v>
      </c>
      <c r="B42" s="150" t="s">
        <v>361</v>
      </c>
      <c r="C42" s="150" t="s">
        <v>396</v>
      </c>
      <c r="D42" s="150" t="s">
        <v>413</v>
      </c>
      <c r="E42" s="156"/>
      <c r="F42" s="151">
        <f>F43</f>
        <v>305800</v>
      </c>
      <c r="G42" s="151">
        <f t="shared" si="7"/>
        <v>305800</v>
      </c>
      <c r="H42" s="151">
        <f t="shared" si="7"/>
        <v>305800</v>
      </c>
      <c r="I42" s="146"/>
      <c r="J42" s="146"/>
    </row>
    <row r="43" spans="1:10" ht="63.75" customHeight="1">
      <c r="A43" s="155" t="s">
        <v>414</v>
      </c>
      <c r="B43" s="150" t="s">
        <v>361</v>
      </c>
      <c r="C43" s="150" t="s">
        <v>396</v>
      </c>
      <c r="D43" s="150" t="s">
        <v>415</v>
      </c>
      <c r="E43" s="156"/>
      <c r="F43" s="151">
        <f>F44</f>
        <v>305800</v>
      </c>
      <c r="G43" s="151">
        <f t="shared" si="7"/>
        <v>305800</v>
      </c>
      <c r="H43" s="151">
        <f t="shared" si="7"/>
        <v>305800</v>
      </c>
      <c r="I43" s="146"/>
      <c r="J43" s="146"/>
    </row>
    <row r="44" spans="1:10" ht="65.25" customHeight="1">
      <c r="A44" s="155" t="s">
        <v>371</v>
      </c>
      <c r="B44" s="150" t="s">
        <v>361</v>
      </c>
      <c r="C44" s="150" t="s">
        <v>396</v>
      </c>
      <c r="D44" s="150" t="s">
        <v>415</v>
      </c>
      <c r="E44" s="156">
        <v>100</v>
      </c>
      <c r="F44" s="151">
        <f>'Прил 6'!G27</f>
        <v>305800</v>
      </c>
      <c r="G44" s="151">
        <f>'Прил 6'!H27</f>
        <v>305800</v>
      </c>
      <c r="H44" s="151">
        <f>'Прил 6'!I27</f>
        <v>305800</v>
      </c>
      <c r="I44" s="146"/>
      <c r="J44" s="146"/>
    </row>
    <row r="45" spans="1:10" ht="48" customHeight="1">
      <c r="A45" s="155" t="s">
        <v>416</v>
      </c>
      <c r="B45" s="150" t="s">
        <v>361</v>
      </c>
      <c r="C45" s="150" t="s">
        <v>396</v>
      </c>
      <c r="D45" s="150" t="s">
        <v>417</v>
      </c>
      <c r="E45" s="156"/>
      <c r="F45" s="151">
        <f>F46</f>
        <v>24102813</v>
      </c>
      <c r="G45" s="151">
        <f>G46</f>
        <v>23686368</v>
      </c>
      <c r="H45" s="151">
        <f>H46</f>
        <v>23686368</v>
      </c>
      <c r="I45" s="146"/>
      <c r="J45" s="146"/>
    </row>
    <row r="46" spans="1:10" ht="28.5" customHeight="1">
      <c r="A46" s="155" t="s">
        <v>418</v>
      </c>
      <c r="B46" s="150" t="s">
        <v>361</v>
      </c>
      <c r="C46" s="150" t="s">
        <v>396</v>
      </c>
      <c r="D46" s="150" t="s">
        <v>419</v>
      </c>
      <c r="E46" s="156"/>
      <c r="F46" s="151">
        <f>F47+F50</f>
        <v>24102813</v>
      </c>
      <c r="G46" s="151">
        <f>G47+G50</f>
        <v>23686368</v>
      </c>
      <c r="H46" s="151">
        <f>H47+H50</f>
        <v>23686368</v>
      </c>
      <c r="I46" s="146"/>
      <c r="J46" s="146"/>
    </row>
    <row r="47" spans="1:10" ht="45.75" customHeight="1">
      <c r="A47" s="155" t="s">
        <v>369</v>
      </c>
      <c r="B47" s="150" t="s">
        <v>361</v>
      </c>
      <c r="C47" s="150" t="s">
        <v>396</v>
      </c>
      <c r="D47" s="150" t="s">
        <v>420</v>
      </c>
      <c r="E47" s="156"/>
      <c r="F47" s="151">
        <f>F48+F49</f>
        <v>23686368</v>
      </c>
      <c r="G47" s="151">
        <f>G48+G49</f>
        <v>23686368</v>
      </c>
      <c r="H47" s="151">
        <f>H48+H49</f>
        <v>23686368</v>
      </c>
      <c r="I47" s="146"/>
      <c r="J47" s="146"/>
    </row>
    <row r="48" spans="1:10" ht="66" customHeight="1">
      <c r="A48" s="155" t="s">
        <v>371</v>
      </c>
      <c r="B48" s="150" t="s">
        <v>361</v>
      </c>
      <c r="C48" s="150" t="s">
        <v>396</v>
      </c>
      <c r="D48" s="150" t="s">
        <v>420</v>
      </c>
      <c r="E48" s="156">
        <v>100</v>
      </c>
      <c r="F48" s="151">
        <f>'Прил 6'!G31</f>
        <v>23517000</v>
      </c>
      <c r="G48" s="151">
        <f>'Прил 6'!H31</f>
        <v>23517000</v>
      </c>
      <c r="H48" s="151">
        <f>'Прил 6'!I31</f>
        <v>23517000</v>
      </c>
      <c r="I48" s="146"/>
      <c r="J48" s="146"/>
    </row>
    <row r="49" spans="1:10" ht="45.75" customHeight="1">
      <c r="A49" s="155" t="s">
        <v>407</v>
      </c>
      <c r="B49" s="150" t="s">
        <v>361</v>
      </c>
      <c r="C49" s="150" t="s">
        <v>396</v>
      </c>
      <c r="D49" s="150" t="s">
        <v>420</v>
      </c>
      <c r="E49" s="156">
        <v>200</v>
      </c>
      <c r="F49" s="151">
        <f>'Прил 6'!G32</f>
        <v>169368</v>
      </c>
      <c r="G49" s="151">
        <f>'Прил 6'!H32</f>
        <v>169368</v>
      </c>
      <c r="H49" s="151">
        <f>'Прил 6'!I32</f>
        <v>169368</v>
      </c>
      <c r="I49" s="146"/>
      <c r="J49" s="146"/>
    </row>
    <row r="50" spans="1:10" ht="41.25" customHeight="1">
      <c r="A50" s="158" t="s">
        <v>421</v>
      </c>
      <c r="B50" s="150" t="s">
        <v>361</v>
      </c>
      <c r="C50" s="150" t="s">
        <v>396</v>
      </c>
      <c r="D50" s="150" t="s">
        <v>422</v>
      </c>
      <c r="E50" s="156"/>
      <c r="F50" s="151">
        <f>F51</f>
        <v>416445</v>
      </c>
      <c r="G50" s="151">
        <f>G51</f>
        <v>0</v>
      </c>
      <c r="H50" s="151">
        <f>H51</f>
        <v>0</v>
      </c>
      <c r="I50" s="146"/>
      <c r="J50" s="146"/>
    </row>
    <row r="51" spans="1:10" ht="62.25" customHeight="1">
      <c r="A51" s="155" t="s">
        <v>371</v>
      </c>
      <c r="B51" s="150" t="s">
        <v>361</v>
      </c>
      <c r="C51" s="150" t="s">
        <v>396</v>
      </c>
      <c r="D51" s="150" t="s">
        <v>422</v>
      </c>
      <c r="E51" s="156">
        <v>100</v>
      </c>
      <c r="F51" s="151">
        <f>'Прил 6'!G34</f>
        <v>416445</v>
      </c>
      <c r="G51" s="151">
        <f>'Прил 6'!H34</f>
        <v>0</v>
      </c>
      <c r="H51" s="151">
        <f>'Прил 6'!I34</f>
        <v>0</v>
      </c>
      <c r="I51" s="146"/>
      <c r="J51" s="146"/>
    </row>
    <row r="52" spans="1:10" ht="45" customHeight="1">
      <c r="A52" s="155" t="s">
        <v>423</v>
      </c>
      <c r="B52" s="150" t="s">
        <v>361</v>
      </c>
      <c r="C52" s="150" t="s">
        <v>396</v>
      </c>
      <c r="D52" s="150" t="s">
        <v>424</v>
      </c>
      <c r="E52" s="156"/>
      <c r="F52" s="151">
        <f>F53</f>
        <v>305800</v>
      </c>
      <c r="G52" s="151">
        <f aca="true" t="shared" si="8" ref="G52:H54">G53</f>
        <v>305800</v>
      </c>
      <c r="H52" s="151">
        <f t="shared" si="8"/>
        <v>305800</v>
      </c>
      <c r="I52" s="146"/>
      <c r="J52" s="146"/>
    </row>
    <row r="53" spans="1:10" ht="54" customHeight="1">
      <c r="A53" s="155" t="s">
        <v>425</v>
      </c>
      <c r="B53" s="150" t="s">
        <v>361</v>
      </c>
      <c r="C53" s="150" t="s">
        <v>396</v>
      </c>
      <c r="D53" s="150" t="s">
        <v>426</v>
      </c>
      <c r="E53" s="156"/>
      <c r="F53" s="151">
        <f>F54</f>
        <v>305800</v>
      </c>
      <c r="G53" s="151">
        <f t="shared" si="8"/>
        <v>305800</v>
      </c>
      <c r="H53" s="151">
        <f t="shared" si="8"/>
        <v>305800</v>
      </c>
      <c r="I53" s="146"/>
      <c r="J53" s="146"/>
    </row>
    <row r="54" spans="1:10" ht="38.25" customHeight="1">
      <c r="A54" s="155" t="s">
        <v>427</v>
      </c>
      <c r="B54" s="150" t="s">
        <v>361</v>
      </c>
      <c r="C54" s="150" t="s">
        <v>396</v>
      </c>
      <c r="D54" s="150" t="s">
        <v>428</v>
      </c>
      <c r="E54" s="156"/>
      <c r="F54" s="151">
        <f>F55</f>
        <v>305800</v>
      </c>
      <c r="G54" s="151">
        <f t="shared" si="8"/>
        <v>305800</v>
      </c>
      <c r="H54" s="151">
        <f t="shared" si="8"/>
        <v>305800</v>
      </c>
      <c r="I54" s="146"/>
      <c r="J54" s="146"/>
    </row>
    <row r="55" spans="1:10" ht="62.25" customHeight="1">
      <c r="A55" s="155" t="s">
        <v>371</v>
      </c>
      <c r="B55" s="150" t="s">
        <v>361</v>
      </c>
      <c r="C55" s="150" t="s">
        <v>396</v>
      </c>
      <c r="D55" s="150" t="s">
        <v>428</v>
      </c>
      <c r="E55" s="156">
        <v>100</v>
      </c>
      <c r="F55" s="151">
        <f>'Прил 6'!G38</f>
        <v>305800</v>
      </c>
      <c r="G55" s="151">
        <f>'Прил 6'!H38</f>
        <v>305800</v>
      </c>
      <c r="H55" s="151">
        <f>'Прил 6'!I38</f>
        <v>305800</v>
      </c>
      <c r="I55" s="146"/>
      <c r="J55" s="146"/>
    </row>
    <row r="56" spans="1:10" ht="51.75" customHeight="1">
      <c r="A56" s="157" t="s">
        <v>429</v>
      </c>
      <c r="B56" s="144" t="s">
        <v>361</v>
      </c>
      <c r="C56" s="144" t="s">
        <v>430</v>
      </c>
      <c r="D56" s="144"/>
      <c r="E56" s="144"/>
      <c r="F56" s="145">
        <f>F57+F63</f>
        <v>4154282.8</v>
      </c>
      <c r="G56" s="145">
        <f>G57+G63</f>
        <v>4154282.8</v>
      </c>
      <c r="H56" s="145">
        <f>H57+H63</f>
        <v>4154282.8000000003</v>
      </c>
      <c r="I56" s="146"/>
      <c r="J56" s="146"/>
    </row>
    <row r="57" spans="1:10" ht="42.75" customHeight="1">
      <c r="A57" s="155" t="s">
        <v>431</v>
      </c>
      <c r="B57" s="150" t="s">
        <v>361</v>
      </c>
      <c r="C57" s="150" t="s">
        <v>430</v>
      </c>
      <c r="D57" s="150" t="s">
        <v>432</v>
      </c>
      <c r="E57" s="150"/>
      <c r="F57" s="151">
        <f>F58</f>
        <v>3848482.8</v>
      </c>
      <c r="G57" s="151">
        <f aca="true" t="shared" si="9" ref="G57:H59">G58</f>
        <v>3848482.8</v>
      </c>
      <c r="H57" s="151">
        <f t="shared" si="9"/>
        <v>3848482.8000000003</v>
      </c>
      <c r="I57" s="146"/>
      <c r="J57" s="146"/>
    </row>
    <row r="58" spans="1:10" ht="39" customHeight="1">
      <c r="A58" s="155" t="s">
        <v>433</v>
      </c>
      <c r="B58" s="150" t="s">
        <v>361</v>
      </c>
      <c r="C58" s="150" t="s">
        <v>430</v>
      </c>
      <c r="D58" s="150" t="s">
        <v>434</v>
      </c>
      <c r="E58" s="150"/>
      <c r="F58" s="151">
        <f>F59</f>
        <v>3848482.8</v>
      </c>
      <c r="G58" s="151">
        <f t="shared" si="9"/>
        <v>3848482.8</v>
      </c>
      <c r="H58" s="151">
        <f t="shared" si="9"/>
        <v>3848482.8000000003</v>
      </c>
      <c r="I58" s="146"/>
      <c r="J58" s="146"/>
    </row>
    <row r="59" spans="1:10" ht="42" customHeight="1">
      <c r="A59" s="155" t="s">
        <v>435</v>
      </c>
      <c r="B59" s="150" t="s">
        <v>361</v>
      </c>
      <c r="C59" s="150" t="s">
        <v>430</v>
      </c>
      <c r="D59" s="150" t="s">
        <v>436</v>
      </c>
      <c r="E59" s="150"/>
      <c r="F59" s="151">
        <f>F60</f>
        <v>3848482.8</v>
      </c>
      <c r="G59" s="151">
        <f t="shared" si="9"/>
        <v>3848482.8</v>
      </c>
      <c r="H59" s="151">
        <f t="shared" si="9"/>
        <v>3848482.8000000003</v>
      </c>
      <c r="I59" s="146"/>
      <c r="J59" s="146"/>
    </row>
    <row r="60" spans="1:10" ht="40.5" customHeight="1">
      <c r="A60" s="155" t="s">
        <v>369</v>
      </c>
      <c r="B60" s="150" t="s">
        <v>361</v>
      </c>
      <c r="C60" s="150" t="s">
        <v>430</v>
      </c>
      <c r="D60" s="150" t="s">
        <v>437</v>
      </c>
      <c r="E60" s="150"/>
      <c r="F60" s="151">
        <f>F61+F62</f>
        <v>3848482.8</v>
      </c>
      <c r="G60" s="151">
        <f>G61+G62</f>
        <v>3848482.8</v>
      </c>
      <c r="H60" s="151">
        <f>H61+H62</f>
        <v>3848482.8000000003</v>
      </c>
      <c r="I60" s="146"/>
      <c r="J60" s="146"/>
    </row>
    <row r="61" spans="1:10" ht="57" customHeight="1">
      <c r="A61" s="155" t="s">
        <v>371</v>
      </c>
      <c r="B61" s="150" t="s">
        <v>361</v>
      </c>
      <c r="C61" s="150" t="s">
        <v>430</v>
      </c>
      <c r="D61" s="150" t="s">
        <v>437</v>
      </c>
      <c r="E61" s="150" t="s">
        <v>379</v>
      </c>
      <c r="F61" s="151">
        <f>'Прил 6'!G298</f>
        <v>3776778</v>
      </c>
      <c r="G61" s="151">
        <f>'Прил 6'!H298</f>
        <v>3772730.28</v>
      </c>
      <c r="H61" s="151">
        <f>'Прил 6'!I298</f>
        <v>3768682.56</v>
      </c>
      <c r="I61" s="146"/>
      <c r="J61" s="146"/>
    </row>
    <row r="62" spans="1:10" ht="41.25" customHeight="1">
      <c r="A62" s="155" t="s">
        <v>407</v>
      </c>
      <c r="B62" s="150" t="s">
        <v>361</v>
      </c>
      <c r="C62" s="150" t="s">
        <v>430</v>
      </c>
      <c r="D62" s="150" t="s">
        <v>437</v>
      </c>
      <c r="E62" s="150" t="s">
        <v>438</v>
      </c>
      <c r="F62" s="151">
        <f>'Прил 6'!G299</f>
        <v>71704.8</v>
      </c>
      <c r="G62" s="151">
        <f>'Прил 6'!H299</f>
        <v>75752.52</v>
      </c>
      <c r="H62" s="151">
        <f>'Прил 6'!I299</f>
        <v>79800.24</v>
      </c>
      <c r="I62" s="146"/>
      <c r="J62" s="146"/>
    </row>
    <row r="63" spans="1:10" ht="42" customHeight="1">
      <c r="A63" s="155" t="s">
        <v>439</v>
      </c>
      <c r="B63" s="150" t="s">
        <v>361</v>
      </c>
      <c r="C63" s="150" t="s">
        <v>430</v>
      </c>
      <c r="D63" s="150" t="s">
        <v>440</v>
      </c>
      <c r="E63" s="156"/>
      <c r="F63" s="151">
        <f>F64</f>
        <v>305800</v>
      </c>
      <c r="G63" s="151">
        <f aca="true" t="shared" si="10" ref="G63:H66">G64</f>
        <v>305800</v>
      </c>
      <c r="H63" s="151">
        <f t="shared" si="10"/>
        <v>305800</v>
      </c>
      <c r="I63" s="146"/>
      <c r="J63" s="146"/>
    </row>
    <row r="64" spans="1:10" ht="28.5" customHeight="1">
      <c r="A64" s="155" t="s">
        <v>441</v>
      </c>
      <c r="B64" s="150" t="s">
        <v>361</v>
      </c>
      <c r="C64" s="150" t="s">
        <v>430</v>
      </c>
      <c r="D64" s="150" t="s">
        <v>442</v>
      </c>
      <c r="E64" s="156"/>
      <c r="F64" s="151">
        <f>F65</f>
        <v>305800</v>
      </c>
      <c r="G64" s="151">
        <f t="shared" si="10"/>
        <v>305800</v>
      </c>
      <c r="H64" s="151">
        <f t="shared" si="10"/>
        <v>305800</v>
      </c>
      <c r="I64" s="146"/>
      <c r="J64" s="146"/>
    </row>
    <row r="65" spans="1:10" ht="41.25" customHeight="1">
      <c r="A65" s="159" t="s">
        <v>443</v>
      </c>
      <c r="B65" s="150" t="s">
        <v>361</v>
      </c>
      <c r="C65" s="150" t="s">
        <v>430</v>
      </c>
      <c r="D65" s="150" t="s">
        <v>444</v>
      </c>
      <c r="E65" s="156"/>
      <c r="F65" s="151">
        <f>F66</f>
        <v>305800</v>
      </c>
      <c r="G65" s="151">
        <f t="shared" si="10"/>
        <v>305800</v>
      </c>
      <c r="H65" s="151">
        <f t="shared" si="10"/>
        <v>305800</v>
      </c>
      <c r="I65" s="146"/>
      <c r="J65" s="146"/>
    </row>
    <row r="66" spans="1:10" ht="39" customHeight="1">
      <c r="A66" s="155" t="s">
        <v>445</v>
      </c>
      <c r="B66" s="150" t="s">
        <v>361</v>
      </c>
      <c r="C66" s="150" t="s">
        <v>430</v>
      </c>
      <c r="D66" s="150" t="s">
        <v>446</v>
      </c>
      <c r="E66" s="156"/>
      <c r="F66" s="151">
        <f>F67</f>
        <v>305800</v>
      </c>
      <c r="G66" s="151">
        <f t="shared" si="10"/>
        <v>305800</v>
      </c>
      <c r="H66" s="151">
        <f t="shared" si="10"/>
        <v>305800</v>
      </c>
      <c r="I66" s="146"/>
      <c r="J66" s="146"/>
    </row>
    <row r="67" spans="1:10" ht="59.25" customHeight="1">
      <c r="A67" s="155" t="s">
        <v>371</v>
      </c>
      <c r="B67" s="150" t="s">
        <v>361</v>
      </c>
      <c r="C67" s="150" t="s">
        <v>430</v>
      </c>
      <c r="D67" s="150" t="s">
        <v>446</v>
      </c>
      <c r="E67" s="156">
        <v>100</v>
      </c>
      <c r="F67" s="151">
        <f>'Прил 6'!G304</f>
        <v>305800</v>
      </c>
      <c r="G67" s="151">
        <f>'Прил 6'!H304</f>
        <v>305800</v>
      </c>
      <c r="H67" s="151">
        <f>'Прил 6'!I304</f>
        <v>305800</v>
      </c>
      <c r="I67" s="146"/>
      <c r="J67" s="146"/>
    </row>
    <row r="68" spans="1:10" ht="26.25" customHeight="1">
      <c r="A68" s="157" t="s">
        <v>447</v>
      </c>
      <c r="B68" s="144" t="s">
        <v>361</v>
      </c>
      <c r="C68" s="144" t="s">
        <v>448</v>
      </c>
      <c r="D68" s="144"/>
      <c r="E68" s="144"/>
      <c r="F68" s="145">
        <f>F69+F84+F98+F105+F112+F120</f>
        <v>61501881.74000001</v>
      </c>
      <c r="G68" s="145">
        <f>G69+G84+G98+G105+G112+G120</f>
        <v>68549291.78</v>
      </c>
      <c r="H68" s="145">
        <f>H69+H84+H98+H105+H112+H120</f>
        <v>76473579.71000001</v>
      </c>
      <c r="I68" s="146"/>
      <c r="J68" s="146"/>
    </row>
    <row r="69" spans="1:10" ht="46.5" customHeight="1">
      <c r="A69" s="159" t="s">
        <v>449</v>
      </c>
      <c r="B69" s="150" t="s">
        <v>361</v>
      </c>
      <c r="C69" s="150" t="s">
        <v>448</v>
      </c>
      <c r="D69" s="150" t="s">
        <v>450</v>
      </c>
      <c r="E69" s="150"/>
      <c r="F69" s="151">
        <f>F70+F76+F80</f>
        <v>1572500</v>
      </c>
      <c r="G69" s="151">
        <f>G70+G76+G80</f>
        <v>1577500</v>
      </c>
      <c r="H69" s="151">
        <f>H70+H76+H80</f>
        <v>1577500</v>
      </c>
      <c r="I69" s="146"/>
      <c r="J69" s="146"/>
    </row>
    <row r="70" spans="1:10" ht="38.25" customHeight="1">
      <c r="A70" s="159" t="s">
        <v>410</v>
      </c>
      <c r="B70" s="150" t="s">
        <v>361</v>
      </c>
      <c r="C70" s="150" t="s">
        <v>448</v>
      </c>
      <c r="D70" s="150" t="s">
        <v>451</v>
      </c>
      <c r="E70" s="150"/>
      <c r="F70" s="151">
        <f>F71</f>
        <v>164300</v>
      </c>
      <c r="G70" s="151">
        <f>G71</f>
        <v>164300</v>
      </c>
      <c r="H70" s="151">
        <f>H71</f>
        <v>164300</v>
      </c>
      <c r="I70" s="146"/>
      <c r="J70" s="146"/>
    </row>
    <row r="71" spans="1:10" ht="63" customHeight="1">
      <c r="A71" s="159" t="s">
        <v>452</v>
      </c>
      <c r="B71" s="150" t="s">
        <v>361</v>
      </c>
      <c r="C71" s="150" t="s">
        <v>448</v>
      </c>
      <c r="D71" s="150" t="s">
        <v>453</v>
      </c>
      <c r="E71" s="150"/>
      <c r="F71" s="151">
        <f>F72+F74</f>
        <v>164300</v>
      </c>
      <c r="G71" s="151">
        <f>G72+G74</f>
        <v>164300</v>
      </c>
      <c r="H71" s="151">
        <f>H72+H74</f>
        <v>164300</v>
      </c>
      <c r="I71" s="146"/>
      <c r="J71" s="146"/>
    </row>
    <row r="72" spans="1:10" ht="44.25" customHeight="1">
      <c r="A72" s="159" t="s">
        <v>454</v>
      </c>
      <c r="B72" s="150" t="s">
        <v>361</v>
      </c>
      <c r="C72" s="150" t="s">
        <v>448</v>
      </c>
      <c r="D72" s="150" t="s">
        <v>455</v>
      </c>
      <c r="E72" s="150"/>
      <c r="F72" s="151">
        <f>F73</f>
        <v>124300</v>
      </c>
      <c r="G72" s="151">
        <f>G73</f>
        <v>124300</v>
      </c>
      <c r="H72" s="151">
        <f>H73</f>
        <v>124300</v>
      </c>
      <c r="I72" s="146"/>
      <c r="J72" s="146"/>
    </row>
    <row r="73" spans="1:10" ht="42" customHeight="1">
      <c r="A73" s="155" t="s">
        <v>456</v>
      </c>
      <c r="B73" s="150" t="s">
        <v>361</v>
      </c>
      <c r="C73" s="150" t="s">
        <v>448</v>
      </c>
      <c r="D73" s="150" t="s">
        <v>455</v>
      </c>
      <c r="E73" s="150" t="s">
        <v>457</v>
      </c>
      <c r="F73" s="151">
        <f>'Прил 6'!G232</f>
        <v>124300</v>
      </c>
      <c r="G73" s="151">
        <f>'Прил 6'!H232</f>
        <v>124300</v>
      </c>
      <c r="H73" s="151">
        <f>'Прил 6'!I232</f>
        <v>124300</v>
      </c>
      <c r="I73" s="146"/>
      <c r="J73" s="146"/>
    </row>
    <row r="74" spans="1:10" ht="26.25" customHeight="1">
      <c r="A74" s="159" t="s">
        <v>458</v>
      </c>
      <c r="B74" s="150" t="s">
        <v>361</v>
      </c>
      <c r="C74" s="150" t="s">
        <v>448</v>
      </c>
      <c r="D74" s="150" t="s">
        <v>459</v>
      </c>
      <c r="E74" s="150"/>
      <c r="F74" s="151">
        <f>F75</f>
        <v>40000</v>
      </c>
      <c r="G74" s="151">
        <f>G75</f>
        <v>40000</v>
      </c>
      <c r="H74" s="151">
        <f>H75</f>
        <v>40000</v>
      </c>
      <c r="I74" s="146"/>
      <c r="J74" s="146"/>
    </row>
    <row r="75" spans="1:10" ht="46.5" customHeight="1">
      <c r="A75" s="155" t="s">
        <v>456</v>
      </c>
      <c r="B75" s="150" t="s">
        <v>361</v>
      </c>
      <c r="C75" s="150" t="s">
        <v>448</v>
      </c>
      <c r="D75" s="150" t="s">
        <v>459</v>
      </c>
      <c r="E75" s="150" t="s">
        <v>457</v>
      </c>
      <c r="F75" s="151">
        <f>'Прил 6'!G234</f>
        <v>40000</v>
      </c>
      <c r="G75" s="151">
        <f>'Прил 6'!H234</f>
        <v>40000</v>
      </c>
      <c r="H75" s="151">
        <f>'Прил 6'!I234</f>
        <v>40000</v>
      </c>
      <c r="I75" s="146"/>
      <c r="J75" s="146"/>
    </row>
    <row r="76" spans="1:10" ht="38.25" customHeight="1">
      <c r="A76" s="155" t="s">
        <v>460</v>
      </c>
      <c r="B76" s="150" t="s">
        <v>361</v>
      </c>
      <c r="C76" s="150" t="s">
        <v>448</v>
      </c>
      <c r="D76" s="150" t="s">
        <v>461</v>
      </c>
      <c r="E76" s="150"/>
      <c r="F76" s="151">
        <f>F77</f>
        <v>185000</v>
      </c>
      <c r="G76" s="151">
        <f aca="true" t="shared" si="11" ref="G76:H78">G77</f>
        <v>190000</v>
      </c>
      <c r="H76" s="151">
        <f t="shared" si="11"/>
        <v>190000</v>
      </c>
      <c r="I76" s="146"/>
      <c r="J76" s="146"/>
    </row>
    <row r="77" spans="1:10" ht="46.5" customHeight="1">
      <c r="A77" s="155" t="s">
        <v>462</v>
      </c>
      <c r="B77" s="150" t="s">
        <v>361</v>
      </c>
      <c r="C77" s="150" t="s">
        <v>448</v>
      </c>
      <c r="D77" s="150" t="s">
        <v>463</v>
      </c>
      <c r="E77" s="150"/>
      <c r="F77" s="151">
        <f>F78</f>
        <v>185000</v>
      </c>
      <c r="G77" s="151">
        <f t="shared" si="11"/>
        <v>190000</v>
      </c>
      <c r="H77" s="151">
        <f t="shared" si="11"/>
        <v>190000</v>
      </c>
      <c r="I77" s="146"/>
      <c r="J77" s="146"/>
    </row>
    <row r="78" spans="1:10" ht="30.75" customHeight="1">
      <c r="A78" s="155" t="s">
        <v>464</v>
      </c>
      <c r="B78" s="150" t="s">
        <v>361</v>
      </c>
      <c r="C78" s="150" t="s">
        <v>448</v>
      </c>
      <c r="D78" s="150" t="s">
        <v>465</v>
      </c>
      <c r="E78" s="150"/>
      <c r="F78" s="151">
        <f>F79</f>
        <v>185000</v>
      </c>
      <c r="G78" s="151">
        <f t="shared" si="11"/>
        <v>190000</v>
      </c>
      <c r="H78" s="151">
        <f t="shared" si="11"/>
        <v>190000</v>
      </c>
      <c r="I78" s="146"/>
      <c r="J78" s="146"/>
    </row>
    <row r="79" spans="1:10" ht="39" customHeight="1">
      <c r="A79" s="155" t="s">
        <v>407</v>
      </c>
      <c r="B79" s="150" t="s">
        <v>361</v>
      </c>
      <c r="C79" s="150" t="s">
        <v>448</v>
      </c>
      <c r="D79" s="150" t="s">
        <v>465</v>
      </c>
      <c r="E79" s="150" t="s">
        <v>438</v>
      </c>
      <c r="F79" s="151">
        <f>'Прил 6'!G238</f>
        <v>185000</v>
      </c>
      <c r="G79" s="151">
        <f>'Прил 6'!H238</f>
        <v>190000</v>
      </c>
      <c r="H79" s="151">
        <f>'Прил 6'!I238</f>
        <v>190000</v>
      </c>
      <c r="I79" s="146"/>
      <c r="J79" s="146"/>
    </row>
    <row r="80" spans="1:10" ht="39" customHeight="1">
      <c r="A80" s="159" t="s">
        <v>466</v>
      </c>
      <c r="B80" s="150" t="s">
        <v>361</v>
      </c>
      <c r="C80" s="150" t="s">
        <v>448</v>
      </c>
      <c r="D80" s="150" t="s">
        <v>467</v>
      </c>
      <c r="E80" s="150"/>
      <c r="F80" s="151">
        <f>F81</f>
        <v>1223200</v>
      </c>
      <c r="G80" s="151">
        <f aca="true" t="shared" si="12" ref="G80:H82">G81</f>
        <v>1223200</v>
      </c>
      <c r="H80" s="151">
        <f t="shared" si="12"/>
        <v>1223200</v>
      </c>
      <c r="I80" s="146"/>
      <c r="J80" s="146"/>
    </row>
    <row r="81" spans="1:10" ht="59.25" customHeight="1">
      <c r="A81" s="160" t="s">
        <v>468</v>
      </c>
      <c r="B81" s="150" t="s">
        <v>361</v>
      </c>
      <c r="C81" s="150" t="s">
        <v>448</v>
      </c>
      <c r="D81" s="150" t="s">
        <v>469</v>
      </c>
      <c r="E81" s="150"/>
      <c r="F81" s="151">
        <f>F82</f>
        <v>1223200</v>
      </c>
      <c r="G81" s="151">
        <f t="shared" si="12"/>
        <v>1223200</v>
      </c>
      <c r="H81" s="151">
        <f t="shared" si="12"/>
        <v>1223200</v>
      </c>
      <c r="I81" s="146"/>
      <c r="J81" s="146"/>
    </row>
    <row r="82" spans="1:10" ht="56.25" customHeight="1">
      <c r="A82" s="159" t="s">
        <v>470</v>
      </c>
      <c r="B82" s="150" t="s">
        <v>361</v>
      </c>
      <c r="C82" s="150" t="s">
        <v>448</v>
      </c>
      <c r="D82" s="150" t="s">
        <v>471</v>
      </c>
      <c r="E82" s="150"/>
      <c r="F82" s="151">
        <f>F83</f>
        <v>1223200</v>
      </c>
      <c r="G82" s="151">
        <f t="shared" si="12"/>
        <v>1223200</v>
      </c>
      <c r="H82" s="151">
        <f t="shared" si="12"/>
        <v>1223200</v>
      </c>
      <c r="I82" s="146"/>
      <c r="J82" s="146"/>
    </row>
    <row r="83" spans="1:10" ht="64.5" customHeight="1">
      <c r="A83" s="155" t="s">
        <v>371</v>
      </c>
      <c r="B83" s="150" t="s">
        <v>361</v>
      </c>
      <c r="C83" s="150" t="s">
        <v>448</v>
      </c>
      <c r="D83" s="150" t="s">
        <v>471</v>
      </c>
      <c r="E83" s="150" t="s">
        <v>379</v>
      </c>
      <c r="F83" s="151">
        <f>'Прил 6'!G283</f>
        <v>1223200</v>
      </c>
      <c r="G83" s="151">
        <f>'Прил 6'!H283</f>
        <v>1223200</v>
      </c>
      <c r="H83" s="151">
        <f>'Прил 6'!I283</f>
        <v>1223200</v>
      </c>
      <c r="I83" s="146"/>
      <c r="J83" s="146"/>
    </row>
    <row r="84" spans="1:10" ht="46.5" customHeight="1">
      <c r="A84" s="155" t="s">
        <v>472</v>
      </c>
      <c r="B84" s="150" t="s">
        <v>361</v>
      </c>
      <c r="C84" s="150" t="s">
        <v>448</v>
      </c>
      <c r="D84" s="150" t="s">
        <v>473</v>
      </c>
      <c r="E84" s="150"/>
      <c r="F84" s="151">
        <f>F85</f>
        <v>3652000</v>
      </c>
      <c r="G84" s="151">
        <f>G85</f>
        <v>6357000</v>
      </c>
      <c r="H84" s="151">
        <f>H85</f>
        <v>3272000</v>
      </c>
      <c r="I84" s="146"/>
      <c r="J84" s="146"/>
    </row>
    <row r="85" spans="1:10" ht="40.5" customHeight="1">
      <c r="A85" s="155" t="s">
        <v>474</v>
      </c>
      <c r="B85" s="150" t="s">
        <v>361</v>
      </c>
      <c r="C85" s="150" t="s">
        <v>448</v>
      </c>
      <c r="D85" s="150" t="s">
        <v>475</v>
      </c>
      <c r="E85" s="150"/>
      <c r="F85" s="151">
        <f>F86+F89+F92+F95</f>
        <v>3652000</v>
      </c>
      <c r="G85" s="151">
        <f>G86+G89+G92+G95</f>
        <v>6357000</v>
      </c>
      <c r="H85" s="151">
        <f>H86+H89+H92+H95</f>
        <v>3272000</v>
      </c>
      <c r="I85" s="146"/>
      <c r="J85" s="146"/>
    </row>
    <row r="86" spans="1:10" ht="104.25" customHeight="1">
      <c r="A86" s="155" t="s">
        <v>476</v>
      </c>
      <c r="B86" s="150" t="s">
        <v>361</v>
      </c>
      <c r="C86" s="150" t="s">
        <v>448</v>
      </c>
      <c r="D86" s="150" t="s">
        <v>477</v>
      </c>
      <c r="E86" s="150"/>
      <c r="F86" s="151">
        <f aca="true" t="shared" si="13" ref="F86:H87">F87</f>
        <v>2000000</v>
      </c>
      <c r="G86" s="151">
        <f t="shared" si="13"/>
        <v>1755000</v>
      </c>
      <c r="H86" s="151">
        <f t="shared" si="13"/>
        <v>1260000</v>
      </c>
      <c r="I86" s="146"/>
      <c r="J86" s="146"/>
    </row>
    <row r="87" spans="1:10" ht="30.75" customHeight="1">
      <c r="A87" s="155" t="s">
        <v>478</v>
      </c>
      <c r="B87" s="150" t="s">
        <v>361</v>
      </c>
      <c r="C87" s="150" t="s">
        <v>448</v>
      </c>
      <c r="D87" s="150" t="s">
        <v>479</v>
      </c>
      <c r="E87" s="150"/>
      <c r="F87" s="151">
        <f t="shared" si="13"/>
        <v>2000000</v>
      </c>
      <c r="G87" s="151">
        <f t="shared" si="13"/>
        <v>1755000</v>
      </c>
      <c r="H87" s="151">
        <f t="shared" si="13"/>
        <v>1260000</v>
      </c>
      <c r="I87" s="146"/>
      <c r="J87" s="146"/>
    </row>
    <row r="88" spans="1:10" ht="48" customHeight="1">
      <c r="A88" s="155" t="s">
        <v>407</v>
      </c>
      <c r="B88" s="150" t="s">
        <v>361</v>
      </c>
      <c r="C88" s="150" t="s">
        <v>448</v>
      </c>
      <c r="D88" s="150" t="s">
        <v>479</v>
      </c>
      <c r="E88" s="150" t="s">
        <v>438</v>
      </c>
      <c r="F88" s="151">
        <f>'Прил 6'!G44</f>
        <v>2000000</v>
      </c>
      <c r="G88" s="151">
        <f>'Прил 6'!H44</f>
        <v>1755000</v>
      </c>
      <c r="H88" s="151">
        <f>'Прил 6'!I44</f>
        <v>1260000</v>
      </c>
      <c r="I88" s="146"/>
      <c r="J88" s="146"/>
    </row>
    <row r="89" spans="1:10" ht="84.75" customHeight="1">
      <c r="A89" s="155" t="s">
        <v>480</v>
      </c>
      <c r="B89" s="150" t="s">
        <v>361</v>
      </c>
      <c r="C89" s="150" t="s">
        <v>448</v>
      </c>
      <c r="D89" s="150" t="s">
        <v>481</v>
      </c>
      <c r="E89" s="150"/>
      <c r="F89" s="151">
        <f aca="true" t="shared" si="14" ref="F89:H90">F90</f>
        <v>1162000</v>
      </c>
      <c r="G89" s="151">
        <f t="shared" si="14"/>
        <v>1462000</v>
      </c>
      <c r="H89" s="151">
        <f t="shared" si="14"/>
        <v>1462000</v>
      </c>
      <c r="I89" s="146"/>
      <c r="J89" s="146"/>
    </row>
    <row r="90" spans="1:10" ht="28.5" customHeight="1">
      <c r="A90" s="155" t="s">
        <v>478</v>
      </c>
      <c r="B90" s="150" t="s">
        <v>361</v>
      </c>
      <c r="C90" s="150" t="s">
        <v>448</v>
      </c>
      <c r="D90" s="150" t="s">
        <v>482</v>
      </c>
      <c r="E90" s="150"/>
      <c r="F90" s="151">
        <f t="shared" si="14"/>
        <v>1162000</v>
      </c>
      <c r="G90" s="151">
        <f t="shared" si="14"/>
        <v>1462000</v>
      </c>
      <c r="H90" s="151">
        <f t="shared" si="14"/>
        <v>1462000</v>
      </c>
      <c r="I90" s="146"/>
      <c r="J90" s="146"/>
    </row>
    <row r="91" spans="1:10" ht="48" customHeight="1">
      <c r="A91" s="155" t="s">
        <v>407</v>
      </c>
      <c r="B91" s="150" t="s">
        <v>361</v>
      </c>
      <c r="C91" s="150" t="s">
        <v>448</v>
      </c>
      <c r="D91" s="150" t="s">
        <v>482</v>
      </c>
      <c r="E91" s="150" t="s">
        <v>438</v>
      </c>
      <c r="F91" s="151">
        <f>'Прил 6'!G47</f>
        <v>1162000</v>
      </c>
      <c r="G91" s="151">
        <f>'Прил 6'!H47</f>
        <v>1462000</v>
      </c>
      <c r="H91" s="151">
        <f>'Прил 6'!I47</f>
        <v>1462000</v>
      </c>
      <c r="I91" s="146"/>
      <c r="J91" s="146"/>
    </row>
    <row r="92" spans="1:10" ht="48" customHeight="1">
      <c r="A92" s="155" t="s">
        <v>483</v>
      </c>
      <c r="B92" s="150" t="s">
        <v>361</v>
      </c>
      <c r="C92" s="150" t="s">
        <v>448</v>
      </c>
      <c r="D92" s="150" t="s">
        <v>484</v>
      </c>
      <c r="E92" s="150"/>
      <c r="F92" s="151">
        <f aca="true" t="shared" si="15" ref="F92:H93">F93</f>
        <v>140000</v>
      </c>
      <c r="G92" s="151">
        <f t="shared" si="15"/>
        <v>140000</v>
      </c>
      <c r="H92" s="151">
        <f t="shared" si="15"/>
        <v>150000</v>
      </c>
      <c r="I92" s="146"/>
      <c r="J92" s="146"/>
    </row>
    <row r="93" spans="1:10" ht="29.25" customHeight="1">
      <c r="A93" s="155" t="s">
        <v>478</v>
      </c>
      <c r="B93" s="150" t="s">
        <v>361</v>
      </c>
      <c r="C93" s="150" t="s">
        <v>448</v>
      </c>
      <c r="D93" s="150" t="s">
        <v>485</v>
      </c>
      <c r="E93" s="150"/>
      <c r="F93" s="151">
        <f t="shared" si="15"/>
        <v>140000</v>
      </c>
      <c r="G93" s="151">
        <f t="shared" si="15"/>
        <v>140000</v>
      </c>
      <c r="H93" s="151">
        <f t="shared" si="15"/>
        <v>150000</v>
      </c>
      <c r="I93" s="146"/>
      <c r="J93" s="146"/>
    </row>
    <row r="94" spans="1:10" ht="42" customHeight="1">
      <c r="A94" s="155" t="s">
        <v>407</v>
      </c>
      <c r="B94" s="150" t="s">
        <v>361</v>
      </c>
      <c r="C94" s="150" t="s">
        <v>448</v>
      </c>
      <c r="D94" s="150" t="s">
        <v>485</v>
      </c>
      <c r="E94" s="150" t="s">
        <v>438</v>
      </c>
      <c r="F94" s="151">
        <f>'Прил 6'!G50</f>
        <v>140000</v>
      </c>
      <c r="G94" s="151">
        <f>'Прил 6'!H50</f>
        <v>140000</v>
      </c>
      <c r="H94" s="151">
        <f>'Прил 6'!I50</f>
        <v>150000</v>
      </c>
      <c r="I94" s="146"/>
      <c r="J94" s="146"/>
    </row>
    <row r="95" spans="1:10" ht="114.75" customHeight="1">
      <c r="A95" s="155" t="s">
        <v>486</v>
      </c>
      <c r="B95" s="150" t="s">
        <v>361</v>
      </c>
      <c r="C95" s="150" t="s">
        <v>448</v>
      </c>
      <c r="D95" s="150" t="s">
        <v>487</v>
      </c>
      <c r="E95" s="150"/>
      <c r="F95" s="151">
        <f aca="true" t="shared" si="16" ref="F95:H96">F96</f>
        <v>350000</v>
      </c>
      <c r="G95" s="151">
        <f t="shared" si="16"/>
        <v>3000000</v>
      </c>
      <c r="H95" s="151">
        <f t="shared" si="16"/>
        <v>400000</v>
      </c>
      <c r="I95" s="146"/>
      <c r="J95" s="146"/>
    </row>
    <row r="96" spans="1:10" ht="27.75" customHeight="1">
      <c r="A96" s="155" t="s">
        <v>488</v>
      </c>
      <c r="B96" s="150" t="s">
        <v>361</v>
      </c>
      <c r="C96" s="150" t="s">
        <v>448</v>
      </c>
      <c r="D96" s="150" t="s">
        <v>489</v>
      </c>
      <c r="E96" s="150"/>
      <c r="F96" s="151">
        <f t="shared" si="16"/>
        <v>350000</v>
      </c>
      <c r="G96" s="151">
        <f t="shared" si="16"/>
        <v>3000000</v>
      </c>
      <c r="H96" s="151">
        <f t="shared" si="16"/>
        <v>400000</v>
      </c>
      <c r="I96" s="146"/>
      <c r="J96" s="146"/>
    </row>
    <row r="97" spans="1:10" ht="43.5" customHeight="1">
      <c r="A97" s="155" t="s">
        <v>407</v>
      </c>
      <c r="B97" s="150" t="s">
        <v>361</v>
      </c>
      <c r="C97" s="150" t="s">
        <v>448</v>
      </c>
      <c r="D97" s="150" t="s">
        <v>489</v>
      </c>
      <c r="E97" s="150" t="s">
        <v>438</v>
      </c>
      <c r="F97" s="151">
        <f>'Прил 6'!G53</f>
        <v>350000</v>
      </c>
      <c r="G97" s="151">
        <f>'Прил 6'!H53</f>
        <v>3000000</v>
      </c>
      <c r="H97" s="151">
        <f>'Прил 6'!I53</f>
        <v>400000</v>
      </c>
      <c r="I97" s="146"/>
      <c r="J97" s="146"/>
    </row>
    <row r="98" spans="1:10" ht="42" customHeight="1">
      <c r="A98" s="155" t="s">
        <v>490</v>
      </c>
      <c r="B98" s="150" t="s">
        <v>361</v>
      </c>
      <c r="C98" s="150" t="s">
        <v>448</v>
      </c>
      <c r="D98" s="150" t="s">
        <v>491</v>
      </c>
      <c r="E98" s="150"/>
      <c r="F98" s="151">
        <f aca="true" t="shared" si="17" ref="F98:H99">F99</f>
        <v>352110</v>
      </c>
      <c r="G98" s="151">
        <f t="shared" si="17"/>
        <v>440000</v>
      </c>
      <c r="H98" s="151">
        <f t="shared" si="17"/>
        <v>480000</v>
      </c>
      <c r="I98" s="146"/>
      <c r="J98" s="146"/>
    </row>
    <row r="99" spans="1:10" ht="43.5" customHeight="1">
      <c r="A99" s="155" t="s">
        <v>492</v>
      </c>
      <c r="B99" s="150" t="s">
        <v>361</v>
      </c>
      <c r="C99" s="150" t="s">
        <v>448</v>
      </c>
      <c r="D99" s="150" t="s">
        <v>493</v>
      </c>
      <c r="E99" s="150"/>
      <c r="F99" s="151">
        <f t="shared" si="17"/>
        <v>352110</v>
      </c>
      <c r="G99" s="151">
        <f t="shared" si="17"/>
        <v>440000</v>
      </c>
      <c r="H99" s="151">
        <f t="shared" si="17"/>
        <v>480000</v>
      </c>
      <c r="I99" s="146"/>
      <c r="J99" s="146"/>
    </row>
    <row r="100" spans="1:10" ht="49.5" customHeight="1">
      <c r="A100" s="155" t="s">
        <v>494</v>
      </c>
      <c r="B100" s="150" t="s">
        <v>361</v>
      </c>
      <c r="C100" s="150" t="s">
        <v>448</v>
      </c>
      <c r="D100" s="150" t="s">
        <v>495</v>
      </c>
      <c r="E100" s="150"/>
      <c r="F100" s="151">
        <f>F101+F103</f>
        <v>352110</v>
      </c>
      <c r="G100" s="151">
        <f>G101+G103</f>
        <v>440000</v>
      </c>
      <c r="H100" s="151">
        <f>H101+H103</f>
        <v>480000</v>
      </c>
      <c r="I100" s="146"/>
      <c r="J100" s="146"/>
    </row>
    <row r="101" spans="1:10" ht="33" customHeight="1">
      <c r="A101" s="159" t="s">
        <v>496</v>
      </c>
      <c r="B101" s="161" t="s">
        <v>361</v>
      </c>
      <c r="C101" s="161" t="s">
        <v>448</v>
      </c>
      <c r="D101" s="161" t="s">
        <v>497</v>
      </c>
      <c r="E101" s="161"/>
      <c r="F101" s="151">
        <f>F102</f>
        <v>178500</v>
      </c>
      <c r="G101" s="151">
        <f>G102</f>
        <v>220000</v>
      </c>
      <c r="H101" s="151">
        <f>H102</f>
        <v>240000</v>
      </c>
      <c r="I101" s="146"/>
      <c r="J101" s="146"/>
    </row>
    <row r="102" spans="1:10" ht="38.25" customHeight="1">
      <c r="A102" s="159" t="s">
        <v>407</v>
      </c>
      <c r="B102" s="161" t="s">
        <v>361</v>
      </c>
      <c r="C102" s="161" t="s">
        <v>448</v>
      </c>
      <c r="D102" s="161" t="s">
        <v>497</v>
      </c>
      <c r="E102" s="161" t="s">
        <v>438</v>
      </c>
      <c r="F102" s="151">
        <f>'Прил 6'!G58</f>
        <v>178500</v>
      </c>
      <c r="G102" s="151">
        <f>'Прил 6'!H58</f>
        <v>220000</v>
      </c>
      <c r="H102" s="151">
        <f>'Прил 6'!I58</f>
        <v>240000</v>
      </c>
      <c r="I102" s="146"/>
      <c r="J102" s="146"/>
    </row>
    <row r="103" spans="1:10" ht="27.75" customHeight="1">
      <c r="A103" s="159" t="s">
        <v>498</v>
      </c>
      <c r="B103" s="161" t="s">
        <v>361</v>
      </c>
      <c r="C103" s="161" t="s">
        <v>448</v>
      </c>
      <c r="D103" s="161" t="s">
        <v>499</v>
      </c>
      <c r="E103" s="161"/>
      <c r="F103" s="151">
        <f>F104</f>
        <v>173610</v>
      </c>
      <c r="G103" s="151">
        <f>G104</f>
        <v>220000</v>
      </c>
      <c r="H103" s="151">
        <f>H104</f>
        <v>240000</v>
      </c>
      <c r="I103" s="146"/>
      <c r="J103" s="146"/>
    </row>
    <row r="104" spans="1:10" ht="41.25" customHeight="1">
      <c r="A104" s="159" t="s">
        <v>407</v>
      </c>
      <c r="B104" s="161" t="s">
        <v>361</v>
      </c>
      <c r="C104" s="161" t="s">
        <v>448</v>
      </c>
      <c r="D104" s="161" t="s">
        <v>499</v>
      </c>
      <c r="E104" s="161" t="s">
        <v>438</v>
      </c>
      <c r="F104" s="151">
        <f>'Прил 6'!G60</f>
        <v>173610</v>
      </c>
      <c r="G104" s="151">
        <f>'Прил 6'!H60</f>
        <v>220000</v>
      </c>
      <c r="H104" s="151">
        <f>'Прил 6'!I60</f>
        <v>240000</v>
      </c>
      <c r="I104" s="146"/>
      <c r="J104" s="146"/>
    </row>
    <row r="105" spans="1:10" ht="45" customHeight="1">
      <c r="A105" s="155" t="s">
        <v>500</v>
      </c>
      <c r="B105" s="150" t="s">
        <v>361</v>
      </c>
      <c r="C105" s="150" t="s">
        <v>448</v>
      </c>
      <c r="D105" s="150" t="s">
        <v>501</v>
      </c>
      <c r="E105" s="150"/>
      <c r="F105" s="151">
        <f>F106</f>
        <v>19245825.09</v>
      </c>
      <c r="G105" s="151">
        <f>G106</f>
        <v>18494519.78</v>
      </c>
      <c r="H105" s="151">
        <f>H106</f>
        <v>29093707.71</v>
      </c>
      <c r="I105" s="146"/>
      <c r="J105" s="146"/>
    </row>
    <row r="106" spans="1:10" ht="33" customHeight="1">
      <c r="A106" s="155" t="s">
        <v>502</v>
      </c>
      <c r="B106" s="150" t="s">
        <v>361</v>
      </c>
      <c r="C106" s="150" t="s">
        <v>448</v>
      </c>
      <c r="D106" s="150" t="s">
        <v>503</v>
      </c>
      <c r="E106" s="150"/>
      <c r="F106" s="151">
        <f>F107+F110</f>
        <v>19245825.09</v>
      </c>
      <c r="G106" s="151">
        <f>G107+G110</f>
        <v>18494519.78</v>
      </c>
      <c r="H106" s="151">
        <f>H107+H110</f>
        <v>29093707.71</v>
      </c>
      <c r="I106" s="146"/>
      <c r="J106" s="146"/>
    </row>
    <row r="107" spans="1:10" ht="30.75" customHeight="1">
      <c r="A107" s="155" t="s">
        <v>496</v>
      </c>
      <c r="B107" s="150" t="s">
        <v>361</v>
      </c>
      <c r="C107" s="150" t="s">
        <v>448</v>
      </c>
      <c r="D107" s="150" t="s">
        <v>504</v>
      </c>
      <c r="E107" s="150"/>
      <c r="F107" s="151">
        <f>F108+F109</f>
        <v>18565825.09</v>
      </c>
      <c r="G107" s="151">
        <f>G108+G109</f>
        <v>18494519.78</v>
      </c>
      <c r="H107" s="151">
        <f>H108+H109</f>
        <v>29093707.71</v>
      </c>
      <c r="I107" s="146"/>
      <c r="J107" s="146"/>
    </row>
    <row r="108" spans="1:10" ht="45.75" customHeight="1">
      <c r="A108" s="155" t="s">
        <v>407</v>
      </c>
      <c r="B108" s="150" t="s">
        <v>361</v>
      </c>
      <c r="C108" s="150" t="s">
        <v>448</v>
      </c>
      <c r="D108" s="150" t="s">
        <v>504</v>
      </c>
      <c r="E108" s="150" t="s">
        <v>438</v>
      </c>
      <c r="F108" s="151">
        <f>'Прил 6'!G64</f>
        <v>404000</v>
      </c>
      <c r="G108" s="151">
        <f>'Прил 6'!H64</f>
        <v>500000</v>
      </c>
      <c r="H108" s="151">
        <f>'Прил 6'!I64</f>
        <v>500000</v>
      </c>
      <c r="I108" s="146"/>
      <c r="J108" s="146"/>
    </row>
    <row r="109" spans="1:10" ht="28.5" customHeight="1">
      <c r="A109" s="155" t="s">
        <v>505</v>
      </c>
      <c r="B109" s="150" t="s">
        <v>361</v>
      </c>
      <c r="C109" s="150" t="s">
        <v>448</v>
      </c>
      <c r="D109" s="150" t="s">
        <v>504</v>
      </c>
      <c r="E109" s="150" t="s">
        <v>506</v>
      </c>
      <c r="F109" s="151">
        <f>'Прил 6'!G65+'Прил 6'!G309</f>
        <v>18161825.09</v>
      </c>
      <c r="G109" s="151">
        <f>'Прил 6'!H65+'Прил 6'!H309</f>
        <v>17994519.78</v>
      </c>
      <c r="H109" s="151">
        <f>'Прил 6'!I65+'Прил 6'!I309</f>
        <v>28593707.71</v>
      </c>
      <c r="I109" s="146"/>
      <c r="J109" s="146"/>
    </row>
    <row r="110" spans="1:10" ht="105" customHeight="1">
      <c r="A110" s="155" t="s">
        <v>507</v>
      </c>
      <c r="B110" s="162" t="s">
        <v>361</v>
      </c>
      <c r="C110" s="162" t="s">
        <v>448</v>
      </c>
      <c r="D110" s="163" t="s">
        <v>508</v>
      </c>
      <c r="E110" s="162"/>
      <c r="F110" s="151">
        <f>F111</f>
        <v>680000</v>
      </c>
      <c r="G110" s="151">
        <f>G111</f>
        <v>0</v>
      </c>
      <c r="H110" s="151">
        <f>H111</f>
        <v>0</v>
      </c>
      <c r="I110" s="146"/>
      <c r="J110" s="146"/>
    </row>
    <row r="111" spans="1:10" ht="24" customHeight="1">
      <c r="A111" s="158" t="s">
        <v>509</v>
      </c>
      <c r="B111" s="162" t="s">
        <v>361</v>
      </c>
      <c r="C111" s="162" t="s">
        <v>448</v>
      </c>
      <c r="D111" s="163" t="s">
        <v>508</v>
      </c>
      <c r="E111" s="162" t="s">
        <v>510</v>
      </c>
      <c r="F111" s="151">
        <f>'Прил 6'!G67</f>
        <v>680000</v>
      </c>
      <c r="G111" s="151">
        <f>'Прил 6'!H67</f>
        <v>0</v>
      </c>
      <c r="H111" s="151">
        <f>'Прил 6'!I67</f>
        <v>0</v>
      </c>
      <c r="I111" s="146"/>
      <c r="J111" s="146"/>
    </row>
    <row r="112" spans="1:10" ht="44.25" customHeight="1">
      <c r="A112" s="155" t="s">
        <v>423</v>
      </c>
      <c r="B112" s="150" t="s">
        <v>361</v>
      </c>
      <c r="C112" s="150" t="s">
        <v>448</v>
      </c>
      <c r="D112" s="150" t="s">
        <v>424</v>
      </c>
      <c r="E112" s="150"/>
      <c r="F112" s="151">
        <f>F113</f>
        <v>2730749</v>
      </c>
      <c r="G112" s="151">
        <f>G113</f>
        <v>3145280</v>
      </c>
      <c r="H112" s="151">
        <f>H113</f>
        <v>3202380</v>
      </c>
      <c r="I112" s="146"/>
      <c r="J112" s="146"/>
    </row>
    <row r="113" spans="1:10" ht="41.25" customHeight="1">
      <c r="A113" s="155" t="s">
        <v>425</v>
      </c>
      <c r="B113" s="150" t="s">
        <v>361</v>
      </c>
      <c r="C113" s="150" t="s">
        <v>448</v>
      </c>
      <c r="D113" s="150" t="s">
        <v>426</v>
      </c>
      <c r="E113" s="150"/>
      <c r="F113" s="151">
        <f>F114+F116+F118</f>
        <v>2730749</v>
      </c>
      <c r="G113" s="151">
        <f>G114+G116+G118</f>
        <v>3145280</v>
      </c>
      <c r="H113" s="151">
        <f>H114+H116+H118</f>
        <v>3202380</v>
      </c>
      <c r="I113" s="146"/>
      <c r="J113" s="146"/>
    </row>
    <row r="114" spans="1:10" ht="64.5" customHeight="1">
      <c r="A114" s="155" t="s">
        <v>511</v>
      </c>
      <c r="B114" s="150" t="s">
        <v>361</v>
      </c>
      <c r="C114" s="150" t="s">
        <v>448</v>
      </c>
      <c r="D114" s="150" t="s">
        <v>512</v>
      </c>
      <c r="E114" s="150"/>
      <c r="F114" s="151">
        <f>F115</f>
        <v>30580</v>
      </c>
      <c r="G114" s="151">
        <f>G115</f>
        <v>30580</v>
      </c>
      <c r="H114" s="151">
        <f>H115</f>
        <v>30580</v>
      </c>
      <c r="I114" s="146"/>
      <c r="J114" s="146"/>
    </row>
    <row r="115" spans="1:10" ht="64.5" customHeight="1">
      <c r="A115" s="155" t="s">
        <v>371</v>
      </c>
      <c r="B115" s="150" t="s">
        <v>361</v>
      </c>
      <c r="C115" s="150" t="s">
        <v>448</v>
      </c>
      <c r="D115" s="150" t="s">
        <v>512</v>
      </c>
      <c r="E115" s="150" t="s">
        <v>379</v>
      </c>
      <c r="F115" s="151">
        <f>'Прил 6'!G71</f>
        <v>30580</v>
      </c>
      <c r="G115" s="151">
        <f>'Прил 6'!H71</f>
        <v>30580</v>
      </c>
      <c r="H115" s="151">
        <f>'Прил 6'!I71</f>
        <v>30580</v>
      </c>
      <c r="I115" s="146"/>
      <c r="J115" s="146"/>
    </row>
    <row r="116" spans="1:10" ht="27.75" customHeight="1">
      <c r="A116" s="155" t="s">
        <v>513</v>
      </c>
      <c r="B116" s="150" t="s">
        <v>361</v>
      </c>
      <c r="C116" s="150" t="s">
        <v>448</v>
      </c>
      <c r="D116" s="150" t="s">
        <v>514</v>
      </c>
      <c r="E116" s="150"/>
      <c r="F116" s="151">
        <f>F117</f>
        <v>1150000</v>
      </c>
      <c r="G116" s="151">
        <f>G117</f>
        <v>1500000</v>
      </c>
      <c r="H116" s="151">
        <f>H117</f>
        <v>1500000</v>
      </c>
      <c r="I116" s="146"/>
      <c r="J116" s="146"/>
    </row>
    <row r="117" spans="1:10" ht="46.5" customHeight="1">
      <c r="A117" s="155" t="s">
        <v>407</v>
      </c>
      <c r="B117" s="150" t="s">
        <v>361</v>
      </c>
      <c r="C117" s="150" t="s">
        <v>448</v>
      </c>
      <c r="D117" s="150" t="s">
        <v>514</v>
      </c>
      <c r="E117" s="150" t="s">
        <v>438</v>
      </c>
      <c r="F117" s="151">
        <f>'Прил 6'!G73</f>
        <v>1150000</v>
      </c>
      <c r="G117" s="151">
        <f>'Прил 6'!H73</f>
        <v>1500000</v>
      </c>
      <c r="H117" s="151">
        <f>'Прил 6'!I73</f>
        <v>1500000</v>
      </c>
      <c r="I117" s="146"/>
      <c r="J117" s="146"/>
    </row>
    <row r="118" spans="1:10" ht="45" customHeight="1">
      <c r="A118" s="155" t="s">
        <v>515</v>
      </c>
      <c r="B118" s="150" t="s">
        <v>361</v>
      </c>
      <c r="C118" s="150" t="s">
        <v>448</v>
      </c>
      <c r="D118" s="150" t="s">
        <v>516</v>
      </c>
      <c r="E118" s="150"/>
      <c r="F118" s="151">
        <f>F119</f>
        <v>1550169</v>
      </c>
      <c r="G118" s="151">
        <f>G119</f>
        <v>1614700</v>
      </c>
      <c r="H118" s="151">
        <f>H119</f>
        <v>1671800</v>
      </c>
      <c r="I118" s="146"/>
      <c r="J118" s="146"/>
    </row>
    <row r="119" spans="1:10" ht="64.5" customHeight="1">
      <c r="A119" s="155" t="s">
        <v>371</v>
      </c>
      <c r="B119" s="150" t="s">
        <v>361</v>
      </c>
      <c r="C119" s="150" t="s">
        <v>448</v>
      </c>
      <c r="D119" s="150" t="s">
        <v>516</v>
      </c>
      <c r="E119" s="150" t="s">
        <v>379</v>
      </c>
      <c r="F119" s="151">
        <f>'Прил 6'!G75</f>
        <v>1550169</v>
      </c>
      <c r="G119" s="151">
        <f>'Прил 6'!H75</f>
        <v>1614700</v>
      </c>
      <c r="H119" s="151">
        <f>'Прил 6'!I75</f>
        <v>1671800</v>
      </c>
      <c r="I119" s="146"/>
      <c r="J119" s="146"/>
    </row>
    <row r="120" spans="1:10" ht="45" customHeight="1">
      <c r="A120" s="155" t="s">
        <v>517</v>
      </c>
      <c r="B120" s="150" t="s">
        <v>361</v>
      </c>
      <c r="C120" s="150" t="s">
        <v>448</v>
      </c>
      <c r="D120" s="150" t="s">
        <v>518</v>
      </c>
      <c r="E120" s="150"/>
      <c r="F120" s="151">
        <f aca="true" t="shared" si="18" ref="F120:H121">F121</f>
        <v>33948697.650000006</v>
      </c>
      <c r="G120" s="151">
        <f t="shared" si="18"/>
        <v>38534992</v>
      </c>
      <c r="H120" s="151">
        <f t="shared" si="18"/>
        <v>38847992</v>
      </c>
      <c r="I120" s="146"/>
      <c r="J120" s="146"/>
    </row>
    <row r="121" spans="1:10" ht="42" customHeight="1">
      <c r="A121" s="155" t="s">
        <v>519</v>
      </c>
      <c r="B121" s="150" t="s">
        <v>361</v>
      </c>
      <c r="C121" s="150" t="s">
        <v>448</v>
      </c>
      <c r="D121" s="150" t="s">
        <v>520</v>
      </c>
      <c r="E121" s="150"/>
      <c r="F121" s="151">
        <f t="shared" si="18"/>
        <v>33948697.650000006</v>
      </c>
      <c r="G121" s="151">
        <f t="shared" si="18"/>
        <v>38534992</v>
      </c>
      <c r="H121" s="151">
        <f t="shared" si="18"/>
        <v>38847992</v>
      </c>
      <c r="I121" s="146"/>
      <c r="J121" s="146"/>
    </row>
    <row r="122" spans="1:10" ht="36.75" customHeight="1">
      <c r="A122" s="155" t="s">
        <v>521</v>
      </c>
      <c r="B122" s="150" t="s">
        <v>361</v>
      </c>
      <c r="C122" s="150" t="s">
        <v>448</v>
      </c>
      <c r="D122" s="150" t="s">
        <v>522</v>
      </c>
      <c r="E122" s="150"/>
      <c r="F122" s="151">
        <f>F123+F124+F125</f>
        <v>33948697.650000006</v>
      </c>
      <c r="G122" s="151">
        <f>G123+G124+G125</f>
        <v>38534992</v>
      </c>
      <c r="H122" s="151">
        <f>H123+H124+H125</f>
        <v>38847992</v>
      </c>
      <c r="I122" s="146"/>
      <c r="J122" s="146"/>
    </row>
    <row r="123" spans="1:10" ht="57" customHeight="1">
      <c r="A123" s="155" t="s">
        <v>371</v>
      </c>
      <c r="B123" s="150" t="s">
        <v>361</v>
      </c>
      <c r="C123" s="150" t="s">
        <v>448</v>
      </c>
      <c r="D123" s="150" t="s">
        <v>522</v>
      </c>
      <c r="E123" s="150" t="s">
        <v>379</v>
      </c>
      <c r="F123" s="151">
        <f>'Прил 6'!G79</f>
        <v>26294360.89</v>
      </c>
      <c r="G123" s="151">
        <f>'Прил 6'!H79</f>
        <v>26294360.89</v>
      </c>
      <c r="H123" s="151">
        <f>'Прил 6'!I79</f>
        <v>26294360.89</v>
      </c>
      <c r="I123" s="146"/>
      <c r="J123" s="146"/>
    </row>
    <row r="124" spans="1:10" ht="40.5" customHeight="1">
      <c r="A124" s="155" t="s">
        <v>407</v>
      </c>
      <c r="B124" s="150" t="s">
        <v>361</v>
      </c>
      <c r="C124" s="150" t="s">
        <v>448</v>
      </c>
      <c r="D124" s="150" t="s">
        <v>522</v>
      </c>
      <c r="E124" s="150" t="s">
        <v>438</v>
      </c>
      <c r="F124" s="151">
        <f>'Прил 6'!G80</f>
        <v>7319716.92</v>
      </c>
      <c r="G124" s="151">
        <f>'Прил 6'!H80</f>
        <v>11897057.07</v>
      </c>
      <c r="H124" s="151">
        <f>'Прил 6'!I80</f>
        <v>12210057.07</v>
      </c>
      <c r="I124" s="146"/>
      <c r="J124" s="146"/>
    </row>
    <row r="125" spans="1:10" ht="18.75">
      <c r="A125" s="155" t="s">
        <v>505</v>
      </c>
      <c r="B125" s="150" t="s">
        <v>361</v>
      </c>
      <c r="C125" s="150" t="s">
        <v>448</v>
      </c>
      <c r="D125" s="150" t="s">
        <v>522</v>
      </c>
      <c r="E125" s="150" t="s">
        <v>506</v>
      </c>
      <c r="F125" s="151">
        <f>'Прил 6'!G81</f>
        <v>334619.84</v>
      </c>
      <c r="G125" s="151">
        <f>'Прил 6'!H81</f>
        <v>343574.04</v>
      </c>
      <c r="H125" s="151">
        <f>'Прил 6'!I81</f>
        <v>343574.04</v>
      </c>
      <c r="I125" s="146"/>
      <c r="J125" s="146"/>
    </row>
    <row r="126" spans="1:10" ht="25.5" customHeight="1">
      <c r="A126" s="157" t="s">
        <v>523</v>
      </c>
      <c r="B126" s="144" t="s">
        <v>373</v>
      </c>
      <c r="C126" s="144" t="s">
        <v>362</v>
      </c>
      <c r="D126" s="144"/>
      <c r="E126" s="150"/>
      <c r="F126" s="145">
        <f aca="true" t="shared" si="19" ref="F126:F131">F127</f>
        <v>36021.88</v>
      </c>
      <c r="G126" s="145">
        <f aca="true" t="shared" si="20" ref="G126:H131">G127</f>
        <v>0</v>
      </c>
      <c r="H126" s="145">
        <f t="shared" si="20"/>
        <v>0</v>
      </c>
      <c r="I126" s="146"/>
      <c r="J126" s="146"/>
    </row>
    <row r="127" spans="1:10" ht="36" customHeight="1">
      <c r="A127" s="157" t="s">
        <v>524</v>
      </c>
      <c r="B127" s="144" t="s">
        <v>373</v>
      </c>
      <c r="C127" s="144" t="s">
        <v>525</v>
      </c>
      <c r="D127" s="144"/>
      <c r="E127" s="150"/>
      <c r="F127" s="145">
        <f t="shared" si="19"/>
        <v>36021.88</v>
      </c>
      <c r="G127" s="145">
        <f t="shared" si="20"/>
        <v>0</v>
      </c>
      <c r="H127" s="145">
        <f t="shared" si="20"/>
        <v>0</v>
      </c>
      <c r="I127" s="146"/>
      <c r="J127" s="146"/>
    </row>
    <row r="128" spans="1:10" ht="64.5" customHeight="1">
      <c r="A128" s="155" t="s">
        <v>526</v>
      </c>
      <c r="B128" s="150" t="s">
        <v>373</v>
      </c>
      <c r="C128" s="150" t="s">
        <v>525</v>
      </c>
      <c r="D128" s="150" t="s">
        <v>527</v>
      </c>
      <c r="E128" s="150"/>
      <c r="F128" s="151">
        <f t="shared" si="19"/>
        <v>36021.88</v>
      </c>
      <c r="G128" s="151">
        <f t="shared" si="20"/>
        <v>0</v>
      </c>
      <c r="H128" s="151">
        <f t="shared" si="20"/>
        <v>0</v>
      </c>
      <c r="I128" s="146"/>
      <c r="J128" s="146"/>
    </row>
    <row r="129" spans="1:10" ht="56.25">
      <c r="A129" s="155" t="s">
        <v>528</v>
      </c>
      <c r="B129" s="150" t="s">
        <v>373</v>
      </c>
      <c r="C129" s="150" t="s">
        <v>525</v>
      </c>
      <c r="D129" s="150" t="s">
        <v>529</v>
      </c>
      <c r="E129" s="150"/>
      <c r="F129" s="151">
        <f t="shared" si="19"/>
        <v>36021.88</v>
      </c>
      <c r="G129" s="151">
        <f t="shared" si="20"/>
        <v>0</v>
      </c>
      <c r="H129" s="151">
        <f t="shared" si="20"/>
        <v>0</v>
      </c>
      <c r="I129" s="146"/>
      <c r="J129" s="146"/>
    </row>
    <row r="130" spans="1:10" ht="71.25" customHeight="1">
      <c r="A130" s="155" t="s">
        <v>530</v>
      </c>
      <c r="B130" s="150" t="s">
        <v>373</v>
      </c>
      <c r="C130" s="150" t="s">
        <v>525</v>
      </c>
      <c r="D130" s="150" t="s">
        <v>531</v>
      </c>
      <c r="E130" s="150"/>
      <c r="F130" s="151">
        <f t="shared" si="19"/>
        <v>36021.88</v>
      </c>
      <c r="G130" s="151">
        <f t="shared" si="20"/>
        <v>0</v>
      </c>
      <c r="H130" s="151">
        <f t="shared" si="20"/>
        <v>0</v>
      </c>
      <c r="I130" s="146"/>
      <c r="J130" s="146"/>
    </row>
    <row r="131" spans="1:10" ht="56.25">
      <c r="A131" s="155" t="s">
        <v>532</v>
      </c>
      <c r="B131" s="150" t="s">
        <v>373</v>
      </c>
      <c r="C131" s="150" t="s">
        <v>525</v>
      </c>
      <c r="D131" s="150" t="s">
        <v>533</v>
      </c>
      <c r="E131" s="150"/>
      <c r="F131" s="151">
        <f t="shared" si="19"/>
        <v>36021.88</v>
      </c>
      <c r="G131" s="151">
        <f t="shared" si="20"/>
        <v>0</v>
      </c>
      <c r="H131" s="151">
        <f t="shared" si="20"/>
        <v>0</v>
      </c>
      <c r="I131" s="146"/>
      <c r="J131" s="146"/>
    </row>
    <row r="132" spans="1:10" ht="36.75" customHeight="1">
      <c r="A132" s="155" t="s">
        <v>407</v>
      </c>
      <c r="B132" s="150" t="s">
        <v>373</v>
      </c>
      <c r="C132" s="150" t="s">
        <v>525</v>
      </c>
      <c r="D132" s="150" t="s">
        <v>533</v>
      </c>
      <c r="E132" s="150" t="s">
        <v>438</v>
      </c>
      <c r="F132" s="151">
        <f>'Прил 6'!G88</f>
        <v>36021.88</v>
      </c>
      <c r="G132" s="151">
        <f>'Прил 6'!H88</f>
        <v>0</v>
      </c>
      <c r="H132" s="151">
        <f>'Прил 6'!I88</f>
        <v>0</v>
      </c>
      <c r="I132" s="146"/>
      <c r="J132" s="146"/>
    </row>
    <row r="133" spans="1:10" ht="18.75">
      <c r="A133" s="157" t="s">
        <v>534</v>
      </c>
      <c r="B133" s="144" t="s">
        <v>396</v>
      </c>
      <c r="C133" s="144" t="s">
        <v>362</v>
      </c>
      <c r="D133" s="144"/>
      <c r="E133" s="144"/>
      <c r="F133" s="145">
        <f>F134+F140+F162</f>
        <v>97422498</v>
      </c>
      <c r="G133" s="145">
        <f>G134+G140+G162</f>
        <v>55309654</v>
      </c>
      <c r="H133" s="145">
        <f>H134+H140+H162</f>
        <v>55394322.32</v>
      </c>
      <c r="I133" s="146"/>
      <c r="J133" s="146"/>
    </row>
    <row r="134" spans="1:10" ht="18.75">
      <c r="A134" s="157" t="s">
        <v>535</v>
      </c>
      <c r="B134" s="144" t="s">
        <v>396</v>
      </c>
      <c r="C134" s="144" t="s">
        <v>361</v>
      </c>
      <c r="D134" s="144"/>
      <c r="E134" s="144"/>
      <c r="F134" s="145">
        <f>F135</f>
        <v>175200</v>
      </c>
      <c r="G134" s="145">
        <f aca="true" t="shared" si="21" ref="G134:H138">G135</f>
        <v>182208</v>
      </c>
      <c r="H134" s="145">
        <f t="shared" si="21"/>
        <v>189496.32</v>
      </c>
      <c r="I134" s="146"/>
      <c r="J134" s="146"/>
    </row>
    <row r="135" spans="1:10" ht="37.5">
      <c r="A135" s="155" t="s">
        <v>439</v>
      </c>
      <c r="B135" s="150" t="s">
        <v>396</v>
      </c>
      <c r="C135" s="150" t="s">
        <v>361</v>
      </c>
      <c r="D135" s="150" t="s">
        <v>440</v>
      </c>
      <c r="E135" s="150"/>
      <c r="F135" s="151">
        <f>F136</f>
        <v>175200</v>
      </c>
      <c r="G135" s="151">
        <f t="shared" si="21"/>
        <v>182208</v>
      </c>
      <c r="H135" s="151">
        <f t="shared" si="21"/>
        <v>189496.32</v>
      </c>
      <c r="I135" s="146"/>
      <c r="J135" s="146"/>
    </row>
    <row r="136" spans="1:10" ht="40.5" customHeight="1">
      <c r="A136" s="155" t="s">
        <v>536</v>
      </c>
      <c r="B136" s="150" t="s">
        <v>396</v>
      </c>
      <c r="C136" s="150" t="s">
        <v>361</v>
      </c>
      <c r="D136" s="150" t="s">
        <v>537</v>
      </c>
      <c r="E136" s="150"/>
      <c r="F136" s="151">
        <f>F137</f>
        <v>175200</v>
      </c>
      <c r="G136" s="151">
        <f t="shared" si="21"/>
        <v>182208</v>
      </c>
      <c r="H136" s="151">
        <f t="shared" si="21"/>
        <v>189496.32</v>
      </c>
      <c r="I136" s="146"/>
      <c r="J136" s="146"/>
    </row>
    <row r="137" spans="1:10" ht="37.5">
      <c r="A137" s="155" t="s">
        <v>538</v>
      </c>
      <c r="B137" s="150" t="s">
        <v>396</v>
      </c>
      <c r="C137" s="150" t="s">
        <v>361</v>
      </c>
      <c r="D137" s="150" t="s">
        <v>539</v>
      </c>
      <c r="E137" s="150"/>
      <c r="F137" s="151">
        <f>F138</f>
        <v>175200</v>
      </c>
      <c r="G137" s="151">
        <f t="shared" si="21"/>
        <v>182208</v>
      </c>
      <c r="H137" s="151">
        <f t="shared" si="21"/>
        <v>189496.32</v>
      </c>
      <c r="I137" s="146"/>
      <c r="J137" s="146"/>
    </row>
    <row r="138" spans="1:10" ht="18.75" customHeight="1">
      <c r="A138" s="155" t="s">
        <v>540</v>
      </c>
      <c r="B138" s="150" t="s">
        <v>396</v>
      </c>
      <c r="C138" s="150" t="s">
        <v>361</v>
      </c>
      <c r="D138" s="150" t="s">
        <v>541</v>
      </c>
      <c r="E138" s="150"/>
      <c r="F138" s="151">
        <f>F139</f>
        <v>175200</v>
      </c>
      <c r="G138" s="151">
        <f t="shared" si="21"/>
        <v>182208</v>
      </c>
      <c r="H138" s="151">
        <f t="shared" si="21"/>
        <v>189496.32</v>
      </c>
      <c r="I138" s="146"/>
      <c r="J138" s="146"/>
    </row>
    <row r="139" spans="1:10" ht="38.25" customHeight="1">
      <c r="A139" s="155" t="s">
        <v>456</v>
      </c>
      <c r="B139" s="150" t="s">
        <v>396</v>
      </c>
      <c r="C139" s="150" t="s">
        <v>361</v>
      </c>
      <c r="D139" s="150" t="s">
        <v>541</v>
      </c>
      <c r="E139" s="150" t="s">
        <v>457</v>
      </c>
      <c r="F139" s="151">
        <f>'Прил 6'!G326</f>
        <v>175200</v>
      </c>
      <c r="G139" s="151">
        <f>'Прил 6'!H326</f>
        <v>182208</v>
      </c>
      <c r="H139" s="151">
        <f>'Прил 6'!I326</f>
        <v>189496.32</v>
      </c>
      <c r="I139" s="146"/>
      <c r="J139" s="146"/>
    </row>
    <row r="140" spans="1:10" ht="18.75">
      <c r="A140" s="157" t="s">
        <v>542</v>
      </c>
      <c r="B140" s="144" t="s">
        <v>396</v>
      </c>
      <c r="C140" s="144" t="s">
        <v>525</v>
      </c>
      <c r="D140" s="144"/>
      <c r="E140" s="150"/>
      <c r="F140" s="145">
        <f aca="true" t="shared" si="22" ref="F140:H141">F141</f>
        <v>95033702</v>
      </c>
      <c r="G140" s="145">
        <f t="shared" si="22"/>
        <v>55000000</v>
      </c>
      <c r="H140" s="145">
        <f t="shared" si="22"/>
        <v>55000000</v>
      </c>
      <c r="I140" s="146"/>
      <c r="J140" s="146"/>
    </row>
    <row r="141" spans="1:10" ht="61.5" customHeight="1">
      <c r="A141" s="155" t="s">
        <v>543</v>
      </c>
      <c r="B141" s="150" t="s">
        <v>396</v>
      </c>
      <c r="C141" s="150" t="s">
        <v>525</v>
      </c>
      <c r="D141" s="150" t="s">
        <v>544</v>
      </c>
      <c r="E141" s="150"/>
      <c r="F141" s="151">
        <f t="shared" si="22"/>
        <v>95033702</v>
      </c>
      <c r="G141" s="151">
        <f t="shared" si="22"/>
        <v>55000000</v>
      </c>
      <c r="H141" s="151">
        <f t="shared" si="22"/>
        <v>55000000</v>
      </c>
      <c r="I141" s="146"/>
      <c r="J141" s="146"/>
    </row>
    <row r="142" spans="1:10" ht="42" customHeight="1">
      <c r="A142" s="155" t="s">
        <v>545</v>
      </c>
      <c r="B142" s="150" t="s">
        <v>396</v>
      </c>
      <c r="C142" s="150" t="s">
        <v>525</v>
      </c>
      <c r="D142" s="150" t="s">
        <v>546</v>
      </c>
      <c r="E142" s="150"/>
      <c r="F142" s="151">
        <f>F143+F152+F159</f>
        <v>95033702</v>
      </c>
      <c r="G142" s="151">
        <f>G143+G152+G159</f>
        <v>55000000</v>
      </c>
      <c r="H142" s="151">
        <f>H143+H152+H159</f>
        <v>55000000</v>
      </c>
      <c r="I142" s="146"/>
      <c r="J142" s="146"/>
    </row>
    <row r="143" spans="1:10" ht="39" customHeight="1">
      <c r="A143" s="155" t="s">
        <v>547</v>
      </c>
      <c r="B143" s="150" t="s">
        <v>396</v>
      </c>
      <c r="C143" s="150" t="s">
        <v>525</v>
      </c>
      <c r="D143" s="150" t="s">
        <v>548</v>
      </c>
      <c r="E143" s="150"/>
      <c r="F143" s="151">
        <f>F144+F146+F148+F150</f>
        <v>79888737.9</v>
      </c>
      <c r="G143" s="151">
        <f>G144+G146+G148+G150</f>
        <v>25000000</v>
      </c>
      <c r="H143" s="151">
        <f>H144+H146+H148+H150</f>
        <v>25000000</v>
      </c>
      <c r="I143" s="146"/>
      <c r="J143" s="146"/>
    </row>
    <row r="144" spans="1:10" ht="30.75" customHeight="1">
      <c r="A144" s="155" t="s">
        <v>549</v>
      </c>
      <c r="B144" s="150" t="s">
        <v>396</v>
      </c>
      <c r="C144" s="150" t="s">
        <v>525</v>
      </c>
      <c r="D144" s="150" t="s">
        <v>550</v>
      </c>
      <c r="E144" s="150"/>
      <c r="F144" s="151">
        <f>F145</f>
        <v>28082256</v>
      </c>
      <c r="G144" s="151">
        <f>G145</f>
        <v>0</v>
      </c>
      <c r="H144" s="151">
        <f>H145</f>
        <v>0</v>
      </c>
      <c r="I144" s="146"/>
      <c r="J144" s="146"/>
    </row>
    <row r="145" spans="1:10" ht="39" customHeight="1">
      <c r="A145" s="155" t="s">
        <v>551</v>
      </c>
      <c r="B145" s="150" t="s">
        <v>396</v>
      </c>
      <c r="C145" s="150" t="s">
        <v>525</v>
      </c>
      <c r="D145" s="150" t="s">
        <v>550</v>
      </c>
      <c r="E145" s="150" t="s">
        <v>552</v>
      </c>
      <c r="F145" s="151">
        <f>'Прил 6'!G95</f>
        <v>28082256</v>
      </c>
      <c r="G145" s="151">
        <f>'Прил 6'!H95</f>
        <v>0</v>
      </c>
      <c r="H145" s="151">
        <f>'Прил 6'!I95</f>
        <v>0</v>
      </c>
      <c r="I145" s="146"/>
      <c r="J145" s="146"/>
    </row>
    <row r="146" spans="1:10" ht="60.75" customHeight="1">
      <c r="A146" s="155" t="s">
        <v>553</v>
      </c>
      <c r="B146" s="150" t="s">
        <v>396</v>
      </c>
      <c r="C146" s="150" t="s">
        <v>525</v>
      </c>
      <c r="D146" s="150" t="s">
        <v>554</v>
      </c>
      <c r="E146" s="150"/>
      <c r="F146" s="151">
        <f>F147</f>
        <v>7756951.9</v>
      </c>
      <c r="G146" s="151">
        <f>G147</f>
        <v>25000000</v>
      </c>
      <c r="H146" s="151">
        <f>H147</f>
        <v>25000000</v>
      </c>
      <c r="I146" s="146"/>
      <c r="J146" s="146"/>
    </row>
    <row r="147" spans="1:10" ht="39" customHeight="1">
      <c r="A147" s="155" t="s">
        <v>551</v>
      </c>
      <c r="B147" s="150" t="s">
        <v>396</v>
      </c>
      <c r="C147" s="150" t="s">
        <v>525</v>
      </c>
      <c r="D147" s="150" t="s">
        <v>554</v>
      </c>
      <c r="E147" s="150" t="s">
        <v>552</v>
      </c>
      <c r="F147" s="151">
        <f>'Прил 6'!G97</f>
        <v>7756951.9</v>
      </c>
      <c r="G147" s="151">
        <f>'Прил 6'!H97</f>
        <v>25000000</v>
      </c>
      <c r="H147" s="151">
        <f>'Прил 6'!I97</f>
        <v>25000000</v>
      </c>
      <c r="I147" s="146"/>
      <c r="J147" s="146"/>
    </row>
    <row r="148" spans="1:10" ht="30.75" customHeight="1">
      <c r="A148" s="155" t="s">
        <v>555</v>
      </c>
      <c r="B148" s="150" t="s">
        <v>396</v>
      </c>
      <c r="C148" s="150" t="s">
        <v>525</v>
      </c>
      <c r="D148" s="150" t="s">
        <v>556</v>
      </c>
      <c r="E148" s="150"/>
      <c r="F148" s="151">
        <f>F149</f>
        <v>43273050</v>
      </c>
      <c r="G148" s="151">
        <f>G149</f>
        <v>0</v>
      </c>
      <c r="H148" s="151">
        <f>H149</f>
        <v>0</v>
      </c>
      <c r="I148" s="146"/>
      <c r="J148" s="146"/>
    </row>
    <row r="149" spans="1:10" ht="39" customHeight="1">
      <c r="A149" s="155" t="s">
        <v>551</v>
      </c>
      <c r="B149" s="150" t="s">
        <v>396</v>
      </c>
      <c r="C149" s="150" t="s">
        <v>525</v>
      </c>
      <c r="D149" s="150" t="s">
        <v>556</v>
      </c>
      <c r="E149" s="150" t="s">
        <v>552</v>
      </c>
      <c r="F149" s="151">
        <f>'Прил 6'!G99</f>
        <v>43273050</v>
      </c>
      <c r="G149" s="151">
        <f>'Прил 6'!H99</f>
        <v>0</v>
      </c>
      <c r="H149" s="151">
        <f>'Прил 6'!I99</f>
        <v>0</v>
      </c>
      <c r="I149" s="146"/>
      <c r="J149" s="146"/>
    </row>
    <row r="150" spans="1:10" ht="56.25" customHeight="1">
      <c r="A150" s="155" t="s">
        <v>557</v>
      </c>
      <c r="B150" s="150" t="s">
        <v>396</v>
      </c>
      <c r="C150" s="150" t="s">
        <v>525</v>
      </c>
      <c r="D150" s="150" t="s">
        <v>558</v>
      </c>
      <c r="E150" s="150"/>
      <c r="F150" s="151">
        <f>F151</f>
        <v>776480</v>
      </c>
      <c r="G150" s="151">
        <f>G151</f>
        <v>0</v>
      </c>
      <c r="H150" s="151">
        <f>H151</f>
        <v>0</v>
      </c>
      <c r="I150" s="146"/>
      <c r="J150" s="146"/>
    </row>
    <row r="151" spans="1:10" ht="39" customHeight="1">
      <c r="A151" s="155" t="s">
        <v>551</v>
      </c>
      <c r="B151" s="150" t="s">
        <v>396</v>
      </c>
      <c r="C151" s="150" t="s">
        <v>525</v>
      </c>
      <c r="D151" s="150" t="s">
        <v>558</v>
      </c>
      <c r="E151" s="150" t="s">
        <v>552</v>
      </c>
      <c r="F151" s="151">
        <f>'Прил 6'!G101</f>
        <v>776480</v>
      </c>
      <c r="G151" s="151">
        <f>'Прил 6'!H101</f>
        <v>0</v>
      </c>
      <c r="H151" s="151">
        <f>'Прил 6'!I101</f>
        <v>0</v>
      </c>
      <c r="I151" s="146"/>
      <c r="J151" s="146"/>
    </row>
    <row r="152" spans="1:10" ht="44.25" customHeight="1">
      <c r="A152" s="155" t="s">
        <v>559</v>
      </c>
      <c r="B152" s="150" t="s">
        <v>396</v>
      </c>
      <c r="C152" s="150" t="s">
        <v>525</v>
      </c>
      <c r="D152" s="150" t="s">
        <v>560</v>
      </c>
      <c r="E152" s="150"/>
      <c r="F152" s="151">
        <f>F153+F155+F157</f>
        <v>13330672</v>
      </c>
      <c r="G152" s="151">
        <f>G153+G155+G157</f>
        <v>30000000</v>
      </c>
      <c r="H152" s="151">
        <f>H153+H155+H157</f>
        <v>30000000</v>
      </c>
      <c r="I152" s="146"/>
      <c r="J152" s="146"/>
    </row>
    <row r="153" spans="1:10" ht="29.25" customHeight="1">
      <c r="A153" s="155" t="s">
        <v>549</v>
      </c>
      <c r="B153" s="150" t="s">
        <v>396</v>
      </c>
      <c r="C153" s="150" t="s">
        <v>525</v>
      </c>
      <c r="D153" s="150" t="s">
        <v>561</v>
      </c>
      <c r="E153" s="150"/>
      <c r="F153" s="151">
        <f>F154</f>
        <v>6140871</v>
      </c>
      <c r="G153" s="151">
        <f>G154</f>
        <v>0</v>
      </c>
      <c r="H153" s="151">
        <f>H154</f>
        <v>0</v>
      </c>
      <c r="I153" s="146"/>
      <c r="J153" s="146"/>
    </row>
    <row r="154" spans="1:10" ht="42" customHeight="1">
      <c r="A154" s="155" t="s">
        <v>407</v>
      </c>
      <c r="B154" s="150" t="s">
        <v>396</v>
      </c>
      <c r="C154" s="150" t="s">
        <v>525</v>
      </c>
      <c r="D154" s="150" t="s">
        <v>561</v>
      </c>
      <c r="E154" s="150" t="s">
        <v>438</v>
      </c>
      <c r="F154" s="151">
        <f>'Прил 6'!G104</f>
        <v>6140871</v>
      </c>
      <c r="G154" s="151">
        <f>'Прил 6'!H104</f>
        <v>0</v>
      </c>
      <c r="H154" s="151">
        <f>'Прил 6'!I104</f>
        <v>0</v>
      </c>
      <c r="I154" s="146"/>
      <c r="J154" s="146"/>
    </row>
    <row r="155" spans="1:10" ht="42" customHeight="1">
      <c r="A155" s="155" t="s">
        <v>562</v>
      </c>
      <c r="B155" s="150" t="s">
        <v>396</v>
      </c>
      <c r="C155" s="150" t="s">
        <v>525</v>
      </c>
      <c r="D155" s="150" t="s">
        <v>563</v>
      </c>
      <c r="E155" s="150"/>
      <c r="F155" s="151">
        <f>F156</f>
        <v>1100000</v>
      </c>
      <c r="G155" s="151">
        <f>G156</f>
        <v>30000000</v>
      </c>
      <c r="H155" s="151">
        <f>H156</f>
        <v>30000000</v>
      </c>
      <c r="I155" s="146"/>
      <c r="J155" s="146"/>
    </row>
    <row r="156" spans="1:10" ht="43.5" customHeight="1">
      <c r="A156" s="155" t="s">
        <v>407</v>
      </c>
      <c r="B156" s="150" t="s">
        <v>396</v>
      </c>
      <c r="C156" s="150" t="s">
        <v>525</v>
      </c>
      <c r="D156" s="150" t="s">
        <v>563</v>
      </c>
      <c r="E156" s="150" t="s">
        <v>438</v>
      </c>
      <c r="F156" s="151">
        <f>'Прил 6'!G106</f>
        <v>1100000</v>
      </c>
      <c r="G156" s="151">
        <f>'Прил 6'!H106</f>
        <v>30000000</v>
      </c>
      <c r="H156" s="151">
        <f>'Прил 6'!I106</f>
        <v>30000000</v>
      </c>
      <c r="I156" s="146"/>
      <c r="J156" s="146"/>
    </row>
    <row r="157" spans="1:10" ht="30.75" customHeight="1">
      <c r="A157" s="155" t="s">
        <v>555</v>
      </c>
      <c r="B157" s="150" t="s">
        <v>396</v>
      </c>
      <c r="C157" s="150" t="s">
        <v>525</v>
      </c>
      <c r="D157" s="150" t="s">
        <v>564</v>
      </c>
      <c r="E157" s="150"/>
      <c r="F157" s="151">
        <f>F158</f>
        <v>6089801</v>
      </c>
      <c r="G157" s="151">
        <f>G158</f>
        <v>0</v>
      </c>
      <c r="H157" s="151">
        <f>H158</f>
        <v>0</v>
      </c>
      <c r="I157" s="146"/>
      <c r="J157" s="146"/>
    </row>
    <row r="158" spans="1:10" ht="43.5" customHeight="1">
      <c r="A158" s="155" t="s">
        <v>407</v>
      </c>
      <c r="B158" s="150" t="s">
        <v>396</v>
      </c>
      <c r="C158" s="150" t="s">
        <v>525</v>
      </c>
      <c r="D158" s="150" t="s">
        <v>564</v>
      </c>
      <c r="E158" s="150" t="s">
        <v>438</v>
      </c>
      <c r="F158" s="151">
        <f>'Прил 6'!G108</f>
        <v>6089801</v>
      </c>
      <c r="G158" s="151">
        <f>'Прил 6'!H108</f>
        <v>0</v>
      </c>
      <c r="H158" s="151">
        <f>'Прил 6'!I108</f>
        <v>0</v>
      </c>
      <c r="I158" s="146"/>
      <c r="J158" s="146"/>
    </row>
    <row r="159" spans="1:10" ht="28.5" customHeight="1">
      <c r="A159" s="155" t="s">
        <v>565</v>
      </c>
      <c r="B159" s="150" t="s">
        <v>396</v>
      </c>
      <c r="C159" s="150" t="s">
        <v>525</v>
      </c>
      <c r="D159" s="150" t="s">
        <v>566</v>
      </c>
      <c r="E159" s="150"/>
      <c r="F159" s="151">
        <f aca="true" t="shared" si="23" ref="F159:H160">F160</f>
        <v>1814292.1</v>
      </c>
      <c r="G159" s="151">
        <f t="shared" si="23"/>
        <v>0</v>
      </c>
      <c r="H159" s="151">
        <f t="shared" si="23"/>
        <v>0</v>
      </c>
      <c r="I159" s="146"/>
      <c r="J159" s="146"/>
    </row>
    <row r="160" spans="1:10" ht="42" customHeight="1">
      <c r="A160" s="155" t="s">
        <v>567</v>
      </c>
      <c r="B160" s="150" t="s">
        <v>396</v>
      </c>
      <c r="C160" s="150" t="s">
        <v>525</v>
      </c>
      <c r="D160" s="150" t="s">
        <v>568</v>
      </c>
      <c r="E160" s="150"/>
      <c r="F160" s="151">
        <f t="shared" si="23"/>
        <v>1814292.1</v>
      </c>
      <c r="G160" s="151">
        <f t="shared" si="23"/>
        <v>0</v>
      </c>
      <c r="H160" s="151">
        <f t="shared" si="23"/>
        <v>0</v>
      </c>
      <c r="I160" s="146"/>
      <c r="J160" s="146"/>
    </row>
    <row r="161" spans="1:10" ht="42" customHeight="1">
      <c r="A161" s="155" t="s">
        <v>551</v>
      </c>
      <c r="B161" s="150" t="s">
        <v>396</v>
      </c>
      <c r="C161" s="150" t="s">
        <v>525</v>
      </c>
      <c r="D161" s="150" t="s">
        <v>568</v>
      </c>
      <c r="E161" s="150" t="s">
        <v>552</v>
      </c>
      <c r="F161" s="151">
        <f>'Прил 6'!G111</f>
        <v>1814292.1</v>
      </c>
      <c r="G161" s="151">
        <f>'Прил 6'!H111</f>
        <v>0</v>
      </c>
      <c r="H161" s="151">
        <f>'Прил 6'!I111</f>
        <v>0</v>
      </c>
      <c r="I161" s="146"/>
      <c r="J161" s="146"/>
    </row>
    <row r="162" spans="1:10" ht="26.25" customHeight="1">
      <c r="A162" s="157" t="s">
        <v>569</v>
      </c>
      <c r="B162" s="144" t="s">
        <v>396</v>
      </c>
      <c r="C162" s="144">
        <v>12</v>
      </c>
      <c r="D162" s="144"/>
      <c r="E162" s="144"/>
      <c r="F162" s="145">
        <f>F163+F173</f>
        <v>2213596</v>
      </c>
      <c r="G162" s="145">
        <f>G163+G173</f>
        <v>127446</v>
      </c>
      <c r="H162" s="145">
        <f>H163+H173</f>
        <v>204826</v>
      </c>
      <c r="I162" s="146"/>
      <c r="J162" s="146"/>
    </row>
    <row r="163" spans="1:10" ht="64.5" customHeight="1">
      <c r="A163" s="155" t="s">
        <v>570</v>
      </c>
      <c r="B163" s="150" t="s">
        <v>396</v>
      </c>
      <c r="C163" s="150" t="s">
        <v>571</v>
      </c>
      <c r="D163" s="150" t="s">
        <v>572</v>
      </c>
      <c r="E163" s="144"/>
      <c r="F163" s="151">
        <f>F164</f>
        <v>2123596</v>
      </c>
      <c r="G163" s="151">
        <f>G164</f>
        <v>127446</v>
      </c>
      <c r="H163" s="151">
        <f>H164</f>
        <v>204826</v>
      </c>
      <c r="I163" s="146"/>
      <c r="J163" s="146"/>
    </row>
    <row r="164" spans="1:10" ht="42" customHeight="1">
      <c r="A164" s="164" t="s">
        <v>573</v>
      </c>
      <c r="B164" s="150" t="s">
        <v>396</v>
      </c>
      <c r="C164" s="150" t="s">
        <v>571</v>
      </c>
      <c r="D164" s="150" t="s">
        <v>574</v>
      </c>
      <c r="E164" s="144"/>
      <c r="F164" s="151">
        <f>F165+F170</f>
        <v>2123596</v>
      </c>
      <c r="G164" s="151">
        <f>G165+G170</f>
        <v>127446</v>
      </c>
      <c r="H164" s="151">
        <f>H165+H170</f>
        <v>204826</v>
      </c>
      <c r="I164" s="146"/>
      <c r="J164" s="146"/>
    </row>
    <row r="165" spans="1:10" ht="64.5" customHeight="1">
      <c r="A165" s="155" t="s">
        <v>575</v>
      </c>
      <c r="B165" s="150" t="s">
        <v>396</v>
      </c>
      <c r="C165" s="150" t="s">
        <v>571</v>
      </c>
      <c r="D165" s="150" t="s">
        <v>576</v>
      </c>
      <c r="E165" s="144"/>
      <c r="F165" s="151">
        <f>F166+F168</f>
        <v>1818596</v>
      </c>
      <c r="G165" s="151">
        <f>G166+G168</f>
        <v>127446</v>
      </c>
      <c r="H165" s="151">
        <f>H166+H168</f>
        <v>204826</v>
      </c>
      <c r="I165" s="146"/>
      <c r="J165" s="146"/>
    </row>
    <row r="166" spans="1:10" ht="63.75" customHeight="1">
      <c r="A166" s="155" t="s">
        <v>577</v>
      </c>
      <c r="B166" s="150" t="s">
        <v>396</v>
      </c>
      <c r="C166" s="150" t="s">
        <v>571</v>
      </c>
      <c r="D166" s="150" t="s">
        <v>578</v>
      </c>
      <c r="E166" s="150"/>
      <c r="F166" s="151">
        <f>F167</f>
        <v>1273016</v>
      </c>
      <c r="G166" s="151">
        <f>G167</f>
        <v>89212</v>
      </c>
      <c r="H166" s="151">
        <f>H167</f>
        <v>143378</v>
      </c>
      <c r="I166" s="146"/>
      <c r="J166" s="146"/>
    </row>
    <row r="167" spans="1:10" ht="41.25" customHeight="1">
      <c r="A167" s="155" t="s">
        <v>407</v>
      </c>
      <c r="B167" s="150" t="s">
        <v>396</v>
      </c>
      <c r="C167" s="150" t="s">
        <v>571</v>
      </c>
      <c r="D167" s="150" t="s">
        <v>578</v>
      </c>
      <c r="E167" s="150" t="s">
        <v>438</v>
      </c>
      <c r="F167" s="151">
        <f>'Прил 6'!G117</f>
        <v>1273016</v>
      </c>
      <c r="G167" s="151">
        <f>'Прил 6'!H117</f>
        <v>89212</v>
      </c>
      <c r="H167" s="151">
        <f>'Прил 6'!I117</f>
        <v>143378</v>
      </c>
      <c r="I167" s="146"/>
      <c r="J167" s="146"/>
    </row>
    <row r="168" spans="1:10" ht="61.5" customHeight="1">
      <c r="A168" s="155" t="s">
        <v>579</v>
      </c>
      <c r="B168" s="150" t="s">
        <v>396</v>
      </c>
      <c r="C168" s="150" t="s">
        <v>571</v>
      </c>
      <c r="D168" s="150" t="s">
        <v>580</v>
      </c>
      <c r="E168" s="150"/>
      <c r="F168" s="151">
        <f>F169</f>
        <v>545580</v>
      </c>
      <c r="G168" s="151">
        <f>G169</f>
        <v>38234</v>
      </c>
      <c r="H168" s="151">
        <f>H169</f>
        <v>61448</v>
      </c>
      <c r="I168" s="146"/>
      <c r="J168" s="146"/>
    </row>
    <row r="169" spans="1:10" ht="48.75" customHeight="1">
      <c r="A169" s="155" t="s">
        <v>407</v>
      </c>
      <c r="B169" s="150" t="s">
        <v>396</v>
      </c>
      <c r="C169" s="150" t="s">
        <v>571</v>
      </c>
      <c r="D169" s="150" t="s">
        <v>580</v>
      </c>
      <c r="E169" s="150" t="s">
        <v>438</v>
      </c>
      <c r="F169" s="151">
        <f>'Прил 6'!G119</f>
        <v>545580</v>
      </c>
      <c r="G169" s="151">
        <f>'Прил 6'!H119</f>
        <v>38234</v>
      </c>
      <c r="H169" s="151">
        <f>'Прил 6'!I119</f>
        <v>61448</v>
      </c>
      <c r="I169" s="146"/>
      <c r="J169" s="146"/>
    </row>
    <row r="170" spans="1:10" ht="36.75" customHeight="1">
      <c r="A170" s="158" t="s">
        <v>581</v>
      </c>
      <c r="B170" s="150" t="s">
        <v>396</v>
      </c>
      <c r="C170" s="150" t="s">
        <v>571</v>
      </c>
      <c r="D170" s="150" t="s">
        <v>582</v>
      </c>
      <c r="E170" s="150"/>
      <c r="F170" s="151">
        <f aca="true" t="shared" si="24" ref="F170:H171">F171</f>
        <v>305000</v>
      </c>
      <c r="G170" s="151">
        <f t="shared" si="24"/>
        <v>0</v>
      </c>
      <c r="H170" s="151">
        <f t="shared" si="24"/>
        <v>0</v>
      </c>
      <c r="I170" s="146"/>
      <c r="J170" s="146"/>
    </row>
    <row r="171" spans="1:10" ht="36" customHeight="1">
      <c r="A171" s="158" t="s">
        <v>583</v>
      </c>
      <c r="B171" s="150" t="s">
        <v>396</v>
      </c>
      <c r="C171" s="150" t="s">
        <v>571</v>
      </c>
      <c r="D171" s="150" t="s">
        <v>584</v>
      </c>
      <c r="E171" s="150"/>
      <c r="F171" s="151">
        <f t="shared" si="24"/>
        <v>305000</v>
      </c>
      <c r="G171" s="151">
        <f t="shared" si="24"/>
        <v>0</v>
      </c>
      <c r="H171" s="151">
        <f t="shared" si="24"/>
        <v>0</v>
      </c>
      <c r="I171" s="146"/>
      <c r="J171" s="146"/>
    </row>
    <row r="172" spans="1:10" ht="39" customHeight="1">
      <c r="A172" s="158" t="s">
        <v>551</v>
      </c>
      <c r="B172" s="150" t="s">
        <v>396</v>
      </c>
      <c r="C172" s="150" t="s">
        <v>571</v>
      </c>
      <c r="D172" s="150" t="s">
        <v>584</v>
      </c>
      <c r="E172" s="150" t="s">
        <v>552</v>
      </c>
      <c r="F172" s="151">
        <f>'Прил 6'!G122</f>
        <v>305000</v>
      </c>
      <c r="G172" s="151">
        <f>'Прил 6'!H122</f>
        <v>0</v>
      </c>
      <c r="H172" s="151">
        <f>'Прил 6'!I122</f>
        <v>0</v>
      </c>
      <c r="I172" s="146"/>
      <c r="J172" s="146"/>
    </row>
    <row r="173" spans="1:10" ht="39" customHeight="1">
      <c r="A173" s="155" t="s">
        <v>585</v>
      </c>
      <c r="B173" s="150" t="s">
        <v>396</v>
      </c>
      <c r="C173" s="150">
        <v>12</v>
      </c>
      <c r="D173" s="150" t="s">
        <v>586</v>
      </c>
      <c r="E173" s="150"/>
      <c r="F173" s="151">
        <f>F174</f>
        <v>90000</v>
      </c>
      <c r="G173" s="151">
        <f aca="true" t="shared" si="25" ref="G173:H176">G174</f>
        <v>0</v>
      </c>
      <c r="H173" s="151">
        <f t="shared" si="25"/>
        <v>0</v>
      </c>
      <c r="I173" s="146"/>
      <c r="J173" s="146"/>
    </row>
    <row r="174" spans="1:10" ht="38.25" customHeight="1">
      <c r="A174" s="155" t="s">
        <v>587</v>
      </c>
      <c r="B174" s="150" t="s">
        <v>396</v>
      </c>
      <c r="C174" s="150">
        <v>12</v>
      </c>
      <c r="D174" s="150" t="s">
        <v>588</v>
      </c>
      <c r="E174" s="150"/>
      <c r="F174" s="151">
        <f>F175</f>
        <v>90000</v>
      </c>
      <c r="G174" s="151">
        <f t="shared" si="25"/>
        <v>0</v>
      </c>
      <c r="H174" s="151">
        <f t="shared" si="25"/>
        <v>0</v>
      </c>
      <c r="I174" s="146"/>
      <c r="J174" s="146"/>
    </row>
    <row r="175" spans="1:10" ht="45" customHeight="1">
      <c r="A175" s="155" t="s">
        <v>589</v>
      </c>
      <c r="B175" s="150" t="s">
        <v>396</v>
      </c>
      <c r="C175" s="150">
        <v>12</v>
      </c>
      <c r="D175" s="150" t="s">
        <v>590</v>
      </c>
      <c r="E175" s="150"/>
      <c r="F175" s="151">
        <f>F176</f>
        <v>90000</v>
      </c>
      <c r="G175" s="151">
        <f t="shared" si="25"/>
        <v>0</v>
      </c>
      <c r="H175" s="151">
        <f t="shared" si="25"/>
        <v>0</v>
      </c>
      <c r="I175" s="146"/>
      <c r="J175" s="146"/>
    </row>
    <row r="176" spans="1:10" ht="44.25" customHeight="1">
      <c r="A176" s="155" t="s">
        <v>591</v>
      </c>
      <c r="B176" s="150" t="s">
        <v>396</v>
      </c>
      <c r="C176" s="150">
        <v>12</v>
      </c>
      <c r="D176" s="150" t="s">
        <v>592</v>
      </c>
      <c r="E176" s="150"/>
      <c r="F176" s="151">
        <f>F177</f>
        <v>90000</v>
      </c>
      <c r="G176" s="151">
        <f t="shared" si="25"/>
        <v>0</v>
      </c>
      <c r="H176" s="151">
        <f t="shared" si="25"/>
        <v>0</v>
      </c>
      <c r="I176" s="146"/>
      <c r="J176" s="146"/>
    </row>
    <row r="177" spans="1:10" ht="30.75" customHeight="1">
      <c r="A177" s="155" t="s">
        <v>505</v>
      </c>
      <c r="B177" s="150" t="s">
        <v>396</v>
      </c>
      <c r="C177" s="150">
        <v>12</v>
      </c>
      <c r="D177" s="150" t="s">
        <v>592</v>
      </c>
      <c r="E177" s="150" t="s">
        <v>506</v>
      </c>
      <c r="F177" s="151">
        <f>'Прил 6'!G127</f>
        <v>90000</v>
      </c>
      <c r="G177" s="151">
        <f>'Прил 6'!H127</f>
        <v>0</v>
      </c>
      <c r="H177" s="151">
        <f>'Прил 6'!I127</f>
        <v>0</v>
      </c>
      <c r="I177" s="146"/>
      <c r="J177" s="146"/>
    </row>
    <row r="178" spans="1:10" ht="18.75" customHeight="1">
      <c r="A178" s="157" t="s">
        <v>593</v>
      </c>
      <c r="B178" s="144" t="s">
        <v>594</v>
      </c>
      <c r="C178" s="144"/>
      <c r="D178" s="144"/>
      <c r="E178" s="144"/>
      <c r="F178" s="145">
        <f>F179+F185</f>
        <v>13881120</v>
      </c>
      <c r="G178" s="145">
        <f>G179+G185</f>
        <v>17587056</v>
      </c>
      <c r="H178" s="145">
        <f>H179+H185</f>
        <v>4514306</v>
      </c>
      <c r="I178" s="146"/>
      <c r="J178" s="146"/>
    </row>
    <row r="179" spans="1:10" ht="18.75" customHeight="1">
      <c r="A179" s="157" t="s">
        <v>595</v>
      </c>
      <c r="B179" s="144" t="s">
        <v>594</v>
      </c>
      <c r="C179" s="144" t="s">
        <v>361</v>
      </c>
      <c r="D179" s="144"/>
      <c r="E179" s="144"/>
      <c r="F179" s="145">
        <f>F180</f>
        <v>614556</v>
      </c>
      <c r="G179" s="145">
        <f aca="true" t="shared" si="26" ref="G179:H183">G180</f>
        <v>614556</v>
      </c>
      <c r="H179" s="145">
        <f t="shared" si="26"/>
        <v>614556</v>
      </c>
      <c r="I179" s="146"/>
      <c r="J179" s="146"/>
    </row>
    <row r="180" spans="1:10" ht="42" customHeight="1">
      <c r="A180" s="155" t="s">
        <v>596</v>
      </c>
      <c r="B180" s="150" t="s">
        <v>594</v>
      </c>
      <c r="C180" s="150" t="s">
        <v>361</v>
      </c>
      <c r="D180" s="150" t="s">
        <v>572</v>
      </c>
      <c r="E180" s="144"/>
      <c r="F180" s="151">
        <f>F181</f>
        <v>614556</v>
      </c>
      <c r="G180" s="151">
        <f t="shared" si="26"/>
        <v>614556</v>
      </c>
      <c r="H180" s="151">
        <f t="shared" si="26"/>
        <v>614556</v>
      </c>
      <c r="I180" s="146"/>
      <c r="J180" s="146"/>
    </row>
    <row r="181" spans="1:10" ht="44.25" customHeight="1">
      <c r="A181" s="164" t="s">
        <v>597</v>
      </c>
      <c r="B181" s="150" t="s">
        <v>594</v>
      </c>
      <c r="C181" s="150" t="s">
        <v>361</v>
      </c>
      <c r="D181" s="150" t="s">
        <v>598</v>
      </c>
      <c r="E181" s="150"/>
      <c r="F181" s="151">
        <f>F182</f>
        <v>614556</v>
      </c>
      <c r="G181" s="151">
        <f t="shared" si="26"/>
        <v>614556</v>
      </c>
      <c r="H181" s="151">
        <f t="shared" si="26"/>
        <v>614556</v>
      </c>
      <c r="I181" s="146"/>
      <c r="J181" s="146"/>
    </row>
    <row r="182" spans="1:10" ht="42" customHeight="1">
      <c r="A182" s="155" t="s">
        <v>599</v>
      </c>
      <c r="B182" s="150" t="s">
        <v>594</v>
      </c>
      <c r="C182" s="150" t="s">
        <v>361</v>
      </c>
      <c r="D182" s="150" t="s">
        <v>600</v>
      </c>
      <c r="E182" s="150"/>
      <c r="F182" s="151">
        <f>F183</f>
        <v>614556</v>
      </c>
      <c r="G182" s="151">
        <f t="shared" si="26"/>
        <v>614556</v>
      </c>
      <c r="H182" s="151">
        <f t="shared" si="26"/>
        <v>614556</v>
      </c>
      <c r="I182" s="146"/>
      <c r="J182" s="146"/>
    </row>
    <row r="183" spans="1:10" ht="23.25" customHeight="1">
      <c r="A183" s="155" t="s">
        <v>601</v>
      </c>
      <c r="B183" s="150" t="s">
        <v>594</v>
      </c>
      <c r="C183" s="150" t="s">
        <v>361</v>
      </c>
      <c r="D183" s="150" t="s">
        <v>602</v>
      </c>
      <c r="E183" s="150"/>
      <c r="F183" s="151">
        <f>F184</f>
        <v>614556</v>
      </c>
      <c r="G183" s="151">
        <f t="shared" si="26"/>
        <v>614556</v>
      </c>
      <c r="H183" s="151">
        <f t="shared" si="26"/>
        <v>614556</v>
      </c>
      <c r="I183" s="146"/>
      <c r="J183" s="146"/>
    </row>
    <row r="184" spans="1:10" ht="42" customHeight="1">
      <c r="A184" s="155" t="s">
        <v>407</v>
      </c>
      <c r="B184" s="150" t="s">
        <v>594</v>
      </c>
      <c r="C184" s="150" t="s">
        <v>361</v>
      </c>
      <c r="D184" s="150" t="s">
        <v>602</v>
      </c>
      <c r="E184" s="150" t="s">
        <v>438</v>
      </c>
      <c r="F184" s="151">
        <f>'Прил 6'!G134</f>
        <v>614556</v>
      </c>
      <c r="G184" s="151">
        <f>'Прил 6'!H134</f>
        <v>614556</v>
      </c>
      <c r="H184" s="151">
        <f>'Прил 6'!I134</f>
        <v>614556</v>
      </c>
      <c r="I184" s="146"/>
      <c r="J184" s="146"/>
    </row>
    <row r="185" spans="1:10" ht="29.25" customHeight="1">
      <c r="A185" s="157" t="s">
        <v>603</v>
      </c>
      <c r="B185" s="144" t="s">
        <v>594</v>
      </c>
      <c r="C185" s="144" t="s">
        <v>364</v>
      </c>
      <c r="D185" s="144"/>
      <c r="E185" s="144"/>
      <c r="F185" s="145">
        <f>F186+F194+F203</f>
        <v>13266564</v>
      </c>
      <c r="G185" s="145">
        <f>G186+G194+G203</f>
        <v>16972500</v>
      </c>
      <c r="H185" s="145">
        <f>H186+H194+H203</f>
        <v>3899750</v>
      </c>
      <c r="I185" s="146"/>
      <c r="J185" s="146"/>
    </row>
    <row r="186" spans="1:10" ht="49.5" customHeight="1">
      <c r="A186" s="155" t="s">
        <v>604</v>
      </c>
      <c r="B186" s="150" t="s">
        <v>594</v>
      </c>
      <c r="C186" s="150" t="s">
        <v>364</v>
      </c>
      <c r="D186" s="150" t="s">
        <v>605</v>
      </c>
      <c r="E186" s="150"/>
      <c r="F186" s="151">
        <f aca="true" t="shared" si="27" ref="F186:H187">F187</f>
        <v>3619864</v>
      </c>
      <c r="G186" s="151">
        <f t="shared" si="27"/>
        <v>8972500</v>
      </c>
      <c r="H186" s="151">
        <f t="shared" si="27"/>
        <v>3899750</v>
      </c>
      <c r="I186" s="146"/>
      <c r="J186" s="146"/>
    </row>
    <row r="187" spans="1:10" ht="26.25" customHeight="1">
      <c r="A187" s="155" t="s">
        <v>606</v>
      </c>
      <c r="B187" s="150" t="s">
        <v>594</v>
      </c>
      <c r="C187" s="150" t="s">
        <v>364</v>
      </c>
      <c r="D187" s="150" t="s">
        <v>607</v>
      </c>
      <c r="E187" s="150"/>
      <c r="F187" s="151">
        <f t="shared" si="27"/>
        <v>3619864</v>
      </c>
      <c r="G187" s="151">
        <f t="shared" si="27"/>
        <v>8972500</v>
      </c>
      <c r="H187" s="151">
        <f t="shared" si="27"/>
        <v>3899750</v>
      </c>
      <c r="I187" s="146"/>
      <c r="J187" s="146"/>
    </row>
    <row r="188" spans="1:10" ht="39" customHeight="1">
      <c r="A188" s="155" t="s">
        <v>608</v>
      </c>
      <c r="B188" s="150" t="s">
        <v>594</v>
      </c>
      <c r="C188" s="150" t="s">
        <v>364</v>
      </c>
      <c r="D188" s="150" t="s">
        <v>609</v>
      </c>
      <c r="E188" s="150"/>
      <c r="F188" s="151">
        <f>F189+F191</f>
        <v>3619864</v>
      </c>
      <c r="G188" s="151">
        <f>G189+G191</f>
        <v>8972500</v>
      </c>
      <c r="H188" s="151">
        <f>H189+H191</f>
        <v>3899750</v>
      </c>
      <c r="I188" s="146"/>
      <c r="J188" s="146"/>
    </row>
    <row r="189" spans="1:10" ht="61.5" customHeight="1">
      <c r="A189" s="155" t="s">
        <v>610</v>
      </c>
      <c r="B189" s="150" t="s">
        <v>594</v>
      </c>
      <c r="C189" s="150" t="s">
        <v>364</v>
      </c>
      <c r="D189" s="150" t="s">
        <v>611</v>
      </c>
      <c r="E189" s="150"/>
      <c r="F189" s="151">
        <f>F190</f>
        <v>309864</v>
      </c>
      <c r="G189" s="151">
        <f>G190</f>
        <v>0</v>
      </c>
      <c r="H189" s="151">
        <f>H190</f>
        <v>0</v>
      </c>
      <c r="I189" s="146"/>
      <c r="J189" s="146"/>
    </row>
    <row r="190" spans="1:10" ht="39" customHeight="1">
      <c r="A190" s="155" t="s">
        <v>551</v>
      </c>
      <c r="B190" s="150" t="s">
        <v>594</v>
      </c>
      <c r="C190" s="150" t="s">
        <v>364</v>
      </c>
      <c r="D190" s="150" t="s">
        <v>611</v>
      </c>
      <c r="E190" s="150" t="s">
        <v>552</v>
      </c>
      <c r="F190" s="151">
        <f>'Прил 6'!G140</f>
        <v>309864</v>
      </c>
      <c r="G190" s="151">
        <f>'Прил 6'!H140</f>
        <v>0</v>
      </c>
      <c r="H190" s="151">
        <f>'Прил 6'!I140</f>
        <v>0</v>
      </c>
      <c r="I190" s="146"/>
      <c r="J190" s="146"/>
    </row>
    <row r="191" spans="1:10" ht="43.5" customHeight="1">
      <c r="A191" s="155" t="s">
        <v>612</v>
      </c>
      <c r="B191" s="150" t="s">
        <v>594</v>
      </c>
      <c r="C191" s="150" t="s">
        <v>364</v>
      </c>
      <c r="D191" s="150" t="s">
        <v>613</v>
      </c>
      <c r="E191" s="150"/>
      <c r="F191" s="151">
        <f>F192+F193</f>
        <v>3310000</v>
      </c>
      <c r="G191" s="151">
        <f>G192+G193</f>
        <v>8972500</v>
      </c>
      <c r="H191" s="151">
        <f>H192+H193</f>
        <v>3899750</v>
      </c>
      <c r="I191" s="146"/>
      <c r="J191" s="146"/>
    </row>
    <row r="192" spans="1:10" ht="43.5" customHeight="1">
      <c r="A192" s="155" t="s">
        <v>407</v>
      </c>
      <c r="B192" s="150" t="s">
        <v>594</v>
      </c>
      <c r="C192" s="150" t="s">
        <v>364</v>
      </c>
      <c r="D192" s="150" t="s">
        <v>613</v>
      </c>
      <c r="E192" s="150" t="s">
        <v>438</v>
      </c>
      <c r="F192" s="151">
        <f>'Прил 6'!G142</f>
        <v>0</v>
      </c>
      <c r="G192" s="151">
        <f>'Прил 6'!H142</f>
        <v>1500000</v>
      </c>
      <c r="H192" s="151">
        <f>'Прил 6'!I142</f>
        <v>1500000</v>
      </c>
      <c r="I192" s="146"/>
      <c r="J192" s="146"/>
    </row>
    <row r="193" spans="1:10" ht="43.5" customHeight="1">
      <c r="A193" s="155" t="s">
        <v>551</v>
      </c>
      <c r="B193" s="150" t="s">
        <v>594</v>
      </c>
      <c r="C193" s="150" t="s">
        <v>364</v>
      </c>
      <c r="D193" s="150" t="s">
        <v>613</v>
      </c>
      <c r="E193" s="150" t="s">
        <v>552</v>
      </c>
      <c r="F193" s="151">
        <f>'Прил 6'!G143</f>
        <v>3310000</v>
      </c>
      <c r="G193" s="151">
        <f>'Прил 6'!H143</f>
        <v>7472500</v>
      </c>
      <c r="H193" s="151">
        <f>'Прил 6'!I143</f>
        <v>2399750</v>
      </c>
      <c r="I193" s="146"/>
      <c r="J193" s="146"/>
    </row>
    <row r="194" spans="1:10" ht="43.5" customHeight="1">
      <c r="A194" s="155" t="s">
        <v>596</v>
      </c>
      <c r="B194" s="150" t="s">
        <v>594</v>
      </c>
      <c r="C194" s="150" t="s">
        <v>364</v>
      </c>
      <c r="D194" s="150" t="s">
        <v>572</v>
      </c>
      <c r="E194" s="150"/>
      <c r="F194" s="151">
        <f>F199+F195</f>
        <v>5866700</v>
      </c>
      <c r="G194" s="151">
        <f>G199+G195</f>
        <v>8000000</v>
      </c>
      <c r="H194" s="151">
        <f>H199+H195</f>
        <v>0</v>
      </c>
      <c r="I194" s="146"/>
      <c r="J194" s="146"/>
    </row>
    <row r="195" spans="1:10" ht="43.5" customHeight="1">
      <c r="A195" s="164" t="s">
        <v>992</v>
      </c>
      <c r="B195" s="150" t="s">
        <v>594</v>
      </c>
      <c r="C195" s="150" t="s">
        <v>364</v>
      </c>
      <c r="D195" s="150" t="s">
        <v>574</v>
      </c>
      <c r="E195" s="150"/>
      <c r="F195" s="151">
        <f>F196</f>
        <v>866700</v>
      </c>
      <c r="G195" s="151">
        <f aca="true" t="shared" si="28" ref="G195:H197">G196</f>
        <v>0</v>
      </c>
      <c r="H195" s="151">
        <f t="shared" si="28"/>
        <v>0</v>
      </c>
      <c r="I195" s="146"/>
      <c r="J195" s="146"/>
    </row>
    <row r="196" spans="1:10" ht="43.5" customHeight="1">
      <c r="A196" s="155" t="s">
        <v>993</v>
      </c>
      <c r="B196" s="150" t="s">
        <v>594</v>
      </c>
      <c r="C196" s="150" t="s">
        <v>364</v>
      </c>
      <c r="D196" s="150" t="s">
        <v>994</v>
      </c>
      <c r="E196" s="150"/>
      <c r="F196" s="151">
        <f>F197</f>
        <v>866700</v>
      </c>
      <c r="G196" s="151">
        <f t="shared" si="28"/>
        <v>0</v>
      </c>
      <c r="H196" s="151">
        <f t="shared" si="28"/>
        <v>0</v>
      </c>
      <c r="I196" s="146"/>
      <c r="J196" s="146"/>
    </row>
    <row r="197" spans="1:10" ht="43.5" customHeight="1">
      <c r="A197" s="317" t="s">
        <v>622</v>
      </c>
      <c r="B197" s="150" t="s">
        <v>594</v>
      </c>
      <c r="C197" s="150" t="s">
        <v>364</v>
      </c>
      <c r="D197" s="150" t="s">
        <v>995</v>
      </c>
      <c r="E197" s="150"/>
      <c r="F197" s="151">
        <f>F198</f>
        <v>866700</v>
      </c>
      <c r="G197" s="151">
        <f t="shared" si="28"/>
        <v>0</v>
      </c>
      <c r="H197" s="151">
        <f t="shared" si="28"/>
        <v>0</v>
      </c>
      <c r="I197" s="146"/>
      <c r="J197" s="146"/>
    </row>
    <row r="198" spans="1:10" ht="43.5" customHeight="1">
      <c r="A198" s="155" t="s">
        <v>551</v>
      </c>
      <c r="B198" s="150" t="s">
        <v>594</v>
      </c>
      <c r="C198" s="150" t="s">
        <v>364</v>
      </c>
      <c r="D198" s="150" t="s">
        <v>995</v>
      </c>
      <c r="E198" s="150" t="s">
        <v>552</v>
      </c>
      <c r="F198" s="151">
        <f>'Прил 6'!G148</f>
        <v>866700</v>
      </c>
      <c r="G198" s="151">
        <f>'Прил 6'!H148</f>
        <v>0</v>
      </c>
      <c r="H198" s="151">
        <f>'Прил 6'!I148</f>
        <v>0</v>
      </c>
      <c r="I198" s="146"/>
      <c r="J198" s="146"/>
    </row>
    <row r="199" spans="1:10" ht="43.5" customHeight="1">
      <c r="A199" s="164" t="s">
        <v>597</v>
      </c>
      <c r="B199" s="150" t="s">
        <v>594</v>
      </c>
      <c r="C199" s="150" t="s">
        <v>364</v>
      </c>
      <c r="D199" s="150" t="s">
        <v>598</v>
      </c>
      <c r="E199" s="150"/>
      <c r="F199" s="151">
        <f>F200</f>
        <v>5000000</v>
      </c>
      <c r="G199" s="151">
        <f aca="true" t="shared" si="29" ref="G199:H201">G200</f>
        <v>8000000</v>
      </c>
      <c r="H199" s="151">
        <f t="shared" si="29"/>
        <v>0</v>
      </c>
      <c r="I199" s="146"/>
      <c r="J199" s="146"/>
    </row>
    <row r="200" spans="1:10" ht="43.5" customHeight="1">
      <c r="A200" s="155" t="s">
        <v>599</v>
      </c>
      <c r="B200" s="150" t="s">
        <v>594</v>
      </c>
      <c r="C200" s="150" t="s">
        <v>364</v>
      </c>
      <c r="D200" s="150" t="s">
        <v>600</v>
      </c>
      <c r="E200" s="150"/>
      <c r="F200" s="151">
        <f>F201</f>
        <v>5000000</v>
      </c>
      <c r="G200" s="151">
        <f t="shared" si="29"/>
        <v>8000000</v>
      </c>
      <c r="H200" s="151">
        <f t="shared" si="29"/>
        <v>0</v>
      </c>
      <c r="I200" s="146"/>
      <c r="J200" s="146"/>
    </row>
    <row r="201" spans="1:10" ht="28.5" customHeight="1">
      <c r="A201" s="155" t="s">
        <v>614</v>
      </c>
      <c r="B201" s="150" t="s">
        <v>594</v>
      </c>
      <c r="C201" s="150" t="s">
        <v>364</v>
      </c>
      <c r="D201" s="150" t="s">
        <v>615</v>
      </c>
      <c r="E201" s="150"/>
      <c r="F201" s="151">
        <f>F202</f>
        <v>5000000</v>
      </c>
      <c r="G201" s="151">
        <f t="shared" si="29"/>
        <v>8000000</v>
      </c>
      <c r="H201" s="151">
        <f t="shared" si="29"/>
        <v>0</v>
      </c>
      <c r="I201" s="146"/>
      <c r="J201" s="146"/>
    </row>
    <row r="202" spans="1:10" ht="18.75">
      <c r="A202" s="155" t="s">
        <v>505</v>
      </c>
      <c r="B202" s="150" t="s">
        <v>594</v>
      </c>
      <c r="C202" s="150" t="s">
        <v>364</v>
      </c>
      <c r="D202" s="150" t="s">
        <v>615</v>
      </c>
      <c r="E202" s="150" t="s">
        <v>506</v>
      </c>
      <c r="F202" s="151">
        <f>'Прил 6'!G152</f>
        <v>5000000</v>
      </c>
      <c r="G202" s="151">
        <f>'Прил 6'!H152</f>
        <v>8000000</v>
      </c>
      <c r="H202" s="151">
        <f>'Прил 6'!I152</f>
        <v>0</v>
      </c>
      <c r="I202" s="146"/>
      <c r="J202" s="146"/>
    </row>
    <row r="203" spans="1:10" ht="45.75" customHeight="1">
      <c r="A203" s="155" t="s">
        <v>616</v>
      </c>
      <c r="B203" s="150" t="s">
        <v>594</v>
      </c>
      <c r="C203" s="150" t="s">
        <v>364</v>
      </c>
      <c r="D203" s="150" t="s">
        <v>617</v>
      </c>
      <c r="E203" s="150"/>
      <c r="F203" s="151">
        <f aca="true" t="shared" si="30" ref="F203:H204">F204</f>
        <v>3780000</v>
      </c>
      <c r="G203" s="151">
        <f t="shared" si="30"/>
        <v>0</v>
      </c>
      <c r="H203" s="151">
        <f t="shared" si="30"/>
        <v>0</v>
      </c>
      <c r="I203" s="146"/>
      <c r="J203" s="146"/>
    </row>
    <row r="204" spans="1:10" ht="39" customHeight="1">
      <c r="A204" s="155" t="s">
        <v>618</v>
      </c>
      <c r="B204" s="150" t="s">
        <v>594</v>
      </c>
      <c r="C204" s="150" t="s">
        <v>364</v>
      </c>
      <c r="D204" s="150" t="s">
        <v>619</v>
      </c>
      <c r="E204" s="150"/>
      <c r="F204" s="151">
        <f t="shared" si="30"/>
        <v>3780000</v>
      </c>
      <c r="G204" s="151">
        <f t="shared" si="30"/>
        <v>0</v>
      </c>
      <c r="H204" s="151">
        <f t="shared" si="30"/>
        <v>0</v>
      </c>
      <c r="I204" s="146"/>
      <c r="J204" s="146"/>
    </row>
    <row r="205" spans="1:10" ht="39" customHeight="1">
      <c r="A205" s="155" t="s">
        <v>620</v>
      </c>
      <c r="B205" s="150" t="s">
        <v>594</v>
      </c>
      <c r="C205" s="150" t="s">
        <v>364</v>
      </c>
      <c r="D205" s="150" t="s">
        <v>621</v>
      </c>
      <c r="E205" s="150"/>
      <c r="F205" s="151">
        <f>F206+F208</f>
        <v>3780000</v>
      </c>
      <c r="G205" s="151">
        <f>G206+G208</f>
        <v>0</v>
      </c>
      <c r="H205" s="151">
        <f>H206+H208</f>
        <v>0</v>
      </c>
      <c r="I205" s="146"/>
      <c r="J205" s="146"/>
    </row>
    <row r="206" spans="1:10" ht="39" customHeight="1">
      <c r="A206" s="155" t="s">
        <v>622</v>
      </c>
      <c r="B206" s="150" t="s">
        <v>594</v>
      </c>
      <c r="C206" s="150" t="s">
        <v>364</v>
      </c>
      <c r="D206" s="150" t="s">
        <v>623</v>
      </c>
      <c r="E206" s="150"/>
      <c r="F206" s="151">
        <f>F207</f>
        <v>1300000</v>
      </c>
      <c r="G206" s="151">
        <f>G207</f>
        <v>0</v>
      </c>
      <c r="H206" s="151">
        <f>H207</f>
        <v>0</v>
      </c>
      <c r="I206" s="146"/>
      <c r="J206" s="146"/>
    </row>
    <row r="207" spans="1:10" ht="39.75" customHeight="1">
      <c r="A207" s="155" t="s">
        <v>551</v>
      </c>
      <c r="B207" s="150" t="s">
        <v>594</v>
      </c>
      <c r="C207" s="150" t="s">
        <v>364</v>
      </c>
      <c r="D207" s="150" t="s">
        <v>623</v>
      </c>
      <c r="E207" s="150" t="s">
        <v>552</v>
      </c>
      <c r="F207" s="151">
        <f>'Прил 6'!G157</f>
        <v>1300000</v>
      </c>
      <c r="G207" s="151">
        <f>'Прил 6'!H157</f>
        <v>0</v>
      </c>
      <c r="H207" s="151">
        <f>'Прил 6'!I157</f>
        <v>0</v>
      </c>
      <c r="I207" s="146"/>
      <c r="J207" s="146"/>
    </row>
    <row r="208" spans="1:10" ht="43.5" customHeight="1">
      <c r="A208" s="155" t="s">
        <v>624</v>
      </c>
      <c r="B208" s="150" t="s">
        <v>594</v>
      </c>
      <c r="C208" s="150" t="s">
        <v>364</v>
      </c>
      <c r="D208" s="161" t="s">
        <v>625</v>
      </c>
      <c r="E208" s="150"/>
      <c r="F208" s="151">
        <f>F209</f>
        <v>2480000</v>
      </c>
      <c r="G208" s="151">
        <f>G209</f>
        <v>0</v>
      </c>
      <c r="H208" s="151">
        <f>H209</f>
        <v>0</v>
      </c>
      <c r="I208" s="146"/>
      <c r="J208" s="146"/>
    </row>
    <row r="209" spans="1:10" ht="46.5" customHeight="1">
      <c r="A209" s="155" t="s">
        <v>551</v>
      </c>
      <c r="B209" s="150" t="s">
        <v>594</v>
      </c>
      <c r="C209" s="150" t="s">
        <v>364</v>
      </c>
      <c r="D209" s="161" t="s">
        <v>625</v>
      </c>
      <c r="E209" s="150" t="s">
        <v>552</v>
      </c>
      <c r="F209" s="151">
        <f>'Прил 6'!G159</f>
        <v>2480000</v>
      </c>
      <c r="G209" s="151">
        <f>'Прил 6'!H159</f>
        <v>0</v>
      </c>
      <c r="H209" s="151">
        <f>'Прил 6'!I159</f>
        <v>0</v>
      </c>
      <c r="I209" s="146"/>
      <c r="J209" s="146"/>
    </row>
    <row r="210" spans="1:10" ht="24" customHeight="1">
      <c r="A210" s="165" t="s">
        <v>626</v>
      </c>
      <c r="B210" s="144" t="s">
        <v>627</v>
      </c>
      <c r="C210" s="144" t="s">
        <v>362</v>
      </c>
      <c r="D210" s="144"/>
      <c r="E210" s="144"/>
      <c r="F210" s="145">
        <f>F211+F244+F316+F331+F344</f>
        <v>555564937.0899999</v>
      </c>
      <c r="G210" s="145">
        <f>G211+G244+G316+G331+G344</f>
        <v>534246491.34</v>
      </c>
      <c r="H210" s="145">
        <f>H211+H244+H316+H331+H344</f>
        <v>535527341</v>
      </c>
      <c r="I210" s="146"/>
      <c r="J210" s="146"/>
    </row>
    <row r="211" spans="1:10" ht="27.75" customHeight="1">
      <c r="A211" s="157" t="s">
        <v>628</v>
      </c>
      <c r="B211" s="144" t="s">
        <v>627</v>
      </c>
      <c r="C211" s="144" t="s">
        <v>361</v>
      </c>
      <c r="D211" s="144"/>
      <c r="E211" s="144"/>
      <c r="F211" s="145">
        <f>F212+F231+F239</f>
        <v>85203667.1</v>
      </c>
      <c r="G211" s="145">
        <f>G212+G231+G239</f>
        <v>82430594.23</v>
      </c>
      <c r="H211" s="145">
        <f>H212+H231+H239</f>
        <v>81555594.23</v>
      </c>
      <c r="I211" s="146"/>
      <c r="J211" s="146"/>
    </row>
    <row r="212" spans="1:10" ht="42.75" customHeight="1">
      <c r="A212" s="155" t="s">
        <v>629</v>
      </c>
      <c r="B212" s="150" t="s">
        <v>627</v>
      </c>
      <c r="C212" s="150" t="s">
        <v>361</v>
      </c>
      <c r="D212" s="150" t="s">
        <v>630</v>
      </c>
      <c r="E212" s="150"/>
      <c r="F212" s="151">
        <f>F213</f>
        <v>83062783.44</v>
      </c>
      <c r="G212" s="151">
        <f>G213</f>
        <v>81529116.49000001</v>
      </c>
      <c r="H212" s="151">
        <f>H213</f>
        <v>81529116.49000001</v>
      </c>
      <c r="I212" s="146"/>
      <c r="J212" s="146"/>
    </row>
    <row r="213" spans="1:10" ht="21.75" customHeight="1">
      <c r="A213" s="155" t="s">
        <v>631</v>
      </c>
      <c r="B213" s="150" t="s">
        <v>627</v>
      </c>
      <c r="C213" s="150" t="s">
        <v>361</v>
      </c>
      <c r="D213" s="150" t="s">
        <v>632</v>
      </c>
      <c r="E213" s="150"/>
      <c r="F213" s="151">
        <f>F214+F217+F224</f>
        <v>83062783.44</v>
      </c>
      <c r="G213" s="151">
        <f>G214+G217+G224</f>
        <v>81529116.49000001</v>
      </c>
      <c r="H213" s="151">
        <f>H214+H217+H224</f>
        <v>81529116.49000001</v>
      </c>
      <c r="I213" s="146"/>
      <c r="J213" s="146"/>
    </row>
    <row r="214" spans="1:10" ht="27.75" customHeight="1">
      <c r="A214" s="159" t="s">
        <v>633</v>
      </c>
      <c r="B214" s="150" t="s">
        <v>627</v>
      </c>
      <c r="C214" s="150" t="s">
        <v>361</v>
      </c>
      <c r="D214" s="150" t="s">
        <v>634</v>
      </c>
      <c r="E214" s="150"/>
      <c r="F214" s="151">
        <f aca="true" t="shared" si="31" ref="F214:H215">F215</f>
        <v>43955533</v>
      </c>
      <c r="G214" s="151">
        <f t="shared" si="31"/>
        <v>43955533</v>
      </c>
      <c r="H214" s="151">
        <f t="shared" si="31"/>
        <v>43955533</v>
      </c>
      <c r="I214" s="146"/>
      <c r="J214" s="146"/>
    </row>
    <row r="215" spans="1:10" ht="104.25" customHeight="1">
      <c r="A215" s="155" t="s">
        <v>635</v>
      </c>
      <c r="B215" s="150" t="s">
        <v>627</v>
      </c>
      <c r="C215" s="150" t="s">
        <v>361</v>
      </c>
      <c r="D215" s="150" t="s">
        <v>636</v>
      </c>
      <c r="E215" s="150"/>
      <c r="F215" s="151">
        <f t="shared" si="31"/>
        <v>43955533</v>
      </c>
      <c r="G215" s="151">
        <f t="shared" si="31"/>
        <v>43955533</v>
      </c>
      <c r="H215" s="151">
        <f t="shared" si="31"/>
        <v>43955533</v>
      </c>
      <c r="I215" s="146"/>
      <c r="J215" s="146"/>
    </row>
    <row r="216" spans="1:10" ht="42" customHeight="1">
      <c r="A216" s="155" t="s">
        <v>456</v>
      </c>
      <c r="B216" s="150" t="s">
        <v>627</v>
      </c>
      <c r="C216" s="150" t="s">
        <v>361</v>
      </c>
      <c r="D216" s="150" t="s">
        <v>636</v>
      </c>
      <c r="E216" s="150" t="s">
        <v>457</v>
      </c>
      <c r="F216" s="151">
        <f>'Прил 6'!G333</f>
        <v>43955533</v>
      </c>
      <c r="G216" s="151">
        <f>'Прил 6'!H333</f>
        <v>43955533</v>
      </c>
      <c r="H216" s="151">
        <f>'Прил 6'!I333</f>
        <v>43955533</v>
      </c>
      <c r="I216" s="146"/>
      <c r="J216" s="146"/>
    </row>
    <row r="217" spans="1:10" ht="39" customHeight="1">
      <c r="A217" s="155" t="s">
        <v>637</v>
      </c>
      <c r="B217" s="150" t="s">
        <v>627</v>
      </c>
      <c r="C217" s="150" t="s">
        <v>361</v>
      </c>
      <c r="D217" s="150" t="s">
        <v>638</v>
      </c>
      <c r="E217" s="150"/>
      <c r="F217" s="151">
        <f>F218+F220+F222</f>
        <v>361289.92</v>
      </c>
      <c r="G217" s="151">
        <f>G218+G220+G222</f>
        <v>322786.92</v>
      </c>
      <c r="H217" s="151">
        <f>H218+H220+H222</f>
        <v>322786.92</v>
      </c>
      <c r="I217" s="146"/>
      <c r="J217" s="146"/>
    </row>
    <row r="218" spans="1:10" ht="41.25" customHeight="1">
      <c r="A218" s="155" t="s">
        <v>639</v>
      </c>
      <c r="B218" s="150" t="s">
        <v>627</v>
      </c>
      <c r="C218" s="150" t="s">
        <v>361</v>
      </c>
      <c r="D218" s="150" t="s">
        <v>640</v>
      </c>
      <c r="E218" s="150"/>
      <c r="F218" s="151">
        <f>F219</f>
        <v>38503</v>
      </c>
      <c r="G218" s="151">
        <f>G219</f>
        <v>0</v>
      </c>
      <c r="H218" s="151">
        <f>H219</f>
        <v>0</v>
      </c>
      <c r="I218" s="146"/>
      <c r="J218" s="146"/>
    </row>
    <row r="219" spans="1:10" ht="41.25" customHeight="1">
      <c r="A219" s="155" t="s">
        <v>456</v>
      </c>
      <c r="B219" s="150" t="s">
        <v>627</v>
      </c>
      <c r="C219" s="150" t="s">
        <v>361</v>
      </c>
      <c r="D219" s="150" t="s">
        <v>640</v>
      </c>
      <c r="E219" s="150" t="s">
        <v>457</v>
      </c>
      <c r="F219" s="151">
        <f>'Прил 6'!G336</f>
        <v>38503</v>
      </c>
      <c r="G219" s="151">
        <f>'Прил 6'!H336</f>
        <v>0</v>
      </c>
      <c r="H219" s="151">
        <f>'Прил 6'!I336</f>
        <v>0</v>
      </c>
      <c r="I219" s="146"/>
      <c r="J219" s="146"/>
    </row>
    <row r="220" spans="1:10" ht="44.25" customHeight="1">
      <c r="A220" s="155" t="s">
        <v>641</v>
      </c>
      <c r="B220" s="150" t="s">
        <v>627</v>
      </c>
      <c r="C220" s="150" t="s">
        <v>361</v>
      </c>
      <c r="D220" s="150" t="s">
        <v>642</v>
      </c>
      <c r="E220" s="150"/>
      <c r="F220" s="151">
        <f>F221</f>
        <v>252817</v>
      </c>
      <c r="G220" s="151">
        <f>G221</f>
        <v>252817</v>
      </c>
      <c r="H220" s="151">
        <f>H221</f>
        <v>252817</v>
      </c>
      <c r="I220" s="146"/>
      <c r="J220" s="146"/>
    </row>
    <row r="221" spans="1:10" ht="42" customHeight="1">
      <c r="A221" s="155" t="s">
        <v>456</v>
      </c>
      <c r="B221" s="150" t="s">
        <v>627</v>
      </c>
      <c r="C221" s="150" t="s">
        <v>361</v>
      </c>
      <c r="D221" s="150" t="s">
        <v>642</v>
      </c>
      <c r="E221" s="150" t="s">
        <v>457</v>
      </c>
      <c r="F221" s="151">
        <f>'Прил 6'!G338</f>
        <v>252817</v>
      </c>
      <c r="G221" s="151">
        <f>'Прил 6'!H338</f>
        <v>252817</v>
      </c>
      <c r="H221" s="151">
        <f>'Прил 6'!I338</f>
        <v>252817</v>
      </c>
      <c r="I221" s="146"/>
      <c r="J221" s="146"/>
    </row>
    <row r="222" spans="1:10" ht="57" customHeight="1">
      <c r="A222" s="155" t="s">
        <v>643</v>
      </c>
      <c r="B222" s="150" t="s">
        <v>627</v>
      </c>
      <c r="C222" s="150" t="s">
        <v>361</v>
      </c>
      <c r="D222" s="150" t="s">
        <v>644</v>
      </c>
      <c r="E222" s="150"/>
      <c r="F222" s="151">
        <f>F223</f>
        <v>69969.92</v>
      </c>
      <c r="G222" s="151">
        <f>G223</f>
        <v>69969.92</v>
      </c>
      <c r="H222" s="151">
        <f>H223</f>
        <v>69969.92</v>
      </c>
      <c r="I222" s="146"/>
      <c r="J222" s="146"/>
    </row>
    <row r="223" spans="1:10" ht="41.25" customHeight="1">
      <c r="A223" s="155" t="s">
        <v>456</v>
      </c>
      <c r="B223" s="150" t="s">
        <v>627</v>
      </c>
      <c r="C223" s="150" t="s">
        <v>361</v>
      </c>
      <c r="D223" s="150" t="s">
        <v>644</v>
      </c>
      <c r="E223" s="150" t="s">
        <v>457</v>
      </c>
      <c r="F223" s="151">
        <f>'Прил 6'!G340</f>
        <v>69969.92</v>
      </c>
      <c r="G223" s="151">
        <f>'Прил 6'!H340</f>
        <v>69969.92</v>
      </c>
      <c r="H223" s="151">
        <f>'Прил 6'!I340</f>
        <v>69969.92</v>
      </c>
      <c r="I223" s="146"/>
      <c r="J223" s="146"/>
    </row>
    <row r="224" spans="1:10" ht="28.5" customHeight="1">
      <c r="A224" s="155" t="s">
        <v>645</v>
      </c>
      <c r="B224" s="150" t="s">
        <v>627</v>
      </c>
      <c r="C224" s="150" t="s">
        <v>361</v>
      </c>
      <c r="D224" s="150" t="s">
        <v>646</v>
      </c>
      <c r="E224" s="150"/>
      <c r="F224" s="151">
        <f>F225+F227+F229</f>
        <v>38745960.52</v>
      </c>
      <c r="G224" s="151">
        <f>G225+G227+G229</f>
        <v>37250796.57</v>
      </c>
      <c r="H224" s="151">
        <f>H225+H227+H229</f>
        <v>37250796.57</v>
      </c>
      <c r="I224" s="146"/>
      <c r="J224" s="146"/>
    </row>
    <row r="225" spans="1:10" ht="38.25" customHeight="1">
      <c r="A225" s="155" t="s">
        <v>521</v>
      </c>
      <c r="B225" s="150" t="s">
        <v>627</v>
      </c>
      <c r="C225" s="150" t="s">
        <v>361</v>
      </c>
      <c r="D225" s="150" t="s">
        <v>647</v>
      </c>
      <c r="E225" s="150"/>
      <c r="F225" s="151">
        <f>F226</f>
        <v>36589371.52</v>
      </c>
      <c r="G225" s="151">
        <f>G226</f>
        <v>37250796.57</v>
      </c>
      <c r="H225" s="151">
        <f>H226</f>
        <v>37250796.57</v>
      </c>
      <c r="I225" s="146"/>
      <c r="J225" s="146"/>
    </row>
    <row r="226" spans="1:10" ht="41.25" customHeight="1">
      <c r="A226" s="155" t="s">
        <v>456</v>
      </c>
      <c r="B226" s="150" t="s">
        <v>627</v>
      </c>
      <c r="C226" s="150" t="s">
        <v>361</v>
      </c>
      <c r="D226" s="150" t="s">
        <v>647</v>
      </c>
      <c r="E226" s="150" t="s">
        <v>457</v>
      </c>
      <c r="F226" s="151">
        <f>'Прил 6'!G343</f>
        <v>36589371.52</v>
      </c>
      <c r="G226" s="151">
        <f>'Прил 6'!H343</f>
        <v>37250796.57</v>
      </c>
      <c r="H226" s="151">
        <f>'Прил 6'!I343</f>
        <v>37250796.57</v>
      </c>
      <c r="I226" s="146"/>
      <c r="J226" s="146"/>
    </row>
    <row r="227" spans="1:10" ht="19.5" customHeight="1">
      <c r="A227" s="155" t="s">
        <v>648</v>
      </c>
      <c r="B227" s="150" t="s">
        <v>627</v>
      </c>
      <c r="C227" s="150" t="s">
        <v>361</v>
      </c>
      <c r="D227" s="150" t="s">
        <v>649</v>
      </c>
      <c r="E227" s="150"/>
      <c r="F227" s="151">
        <f>F228</f>
        <v>1293953</v>
      </c>
      <c r="G227" s="151">
        <f>G228</f>
        <v>0</v>
      </c>
      <c r="H227" s="151">
        <f>H228</f>
        <v>0</v>
      </c>
      <c r="I227" s="146"/>
      <c r="J227" s="146"/>
    </row>
    <row r="228" spans="1:10" ht="44.25" customHeight="1">
      <c r="A228" s="155" t="s">
        <v>456</v>
      </c>
      <c r="B228" s="150" t="s">
        <v>627</v>
      </c>
      <c r="C228" s="150" t="s">
        <v>361</v>
      </c>
      <c r="D228" s="150" t="s">
        <v>649</v>
      </c>
      <c r="E228" s="150" t="s">
        <v>457</v>
      </c>
      <c r="F228" s="151">
        <f>'Прил 6'!G345</f>
        <v>1293953</v>
      </c>
      <c r="G228" s="151">
        <f>'Прил 6'!H345</f>
        <v>0</v>
      </c>
      <c r="H228" s="151">
        <f>'Прил 6'!I345</f>
        <v>0</v>
      </c>
      <c r="I228" s="146"/>
      <c r="J228" s="146"/>
    </row>
    <row r="229" spans="1:10" ht="26.25" customHeight="1">
      <c r="A229" s="155" t="s">
        <v>650</v>
      </c>
      <c r="B229" s="150" t="s">
        <v>627</v>
      </c>
      <c r="C229" s="150" t="s">
        <v>361</v>
      </c>
      <c r="D229" s="150" t="s">
        <v>651</v>
      </c>
      <c r="E229" s="150"/>
      <c r="F229" s="151">
        <f>F230</f>
        <v>862636</v>
      </c>
      <c r="G229" s="151">
        <f>G230</f>
        <v>0</v>
      </c>
      <c r="H229" s="151">
        <f>H230</f>
        <v>0</v>
      </c>
      <c r="I229" s="146"/>
      <c r="J229" s="146"/>
    </row>
    <row r="230" spans="1:10" ht="38.25" customHeight="1">
      <c r="A230" s="155" t="s">
        <v>456</v>
      </c>
      <c r="B230" s="150" t="s">
        <v>627</v>
      </c>
      <c r="C230" s="150" t="s">
        <v>361</v>
      </c>
      <c r="D230" s="150" t="s">
        <v>651</v>
      </c>
      <c r="E230" s="150" t="s">
        <v>457</v>
      </c>
      <c r="F230" s="151">
        <f>'Прил 6'!G347</f>
        <v>862636</v>
      </c>
      <c r="G230" s="151">
        <f>'Прил 6'!H347</f>
        <v>0</v>
      </c>
      <c r="H230" s="151">
        <f>'Прил 6'!I347</f>
        <v>0</v>
      </c>
      <c r="I230" s="146"/>
      <c r="J230" s="146"/>
    </row>
    <row r="231" spans="1:10" ht="42.75" customHeight="1">
      <c r="A231" s="155" t="s">
        <v>652</v>
      </c>
      <c r="B231" s="150" t="s">
        <v>627</v>
      </c>
      <c r="C231" s="150" t="s">
        <v>361</v>
      </c>
      <c r="D231" s="150" t="s">
        <v>653</v>
      </c>
      <c r="E231" s="150"/>
      <c r="F231" s="151">
        <f aca="true" t="shared" si="32" ref="F231:H232">F232</f>
        <v>1945000</v>
      </c>
      <c r="G231" s="151">
        <f t="shared" si="32"/>
        <v>895000</v>
      </c>
      <c r="H231" s="151">
        <f t="shared" si="32"/>
        <v>20000</v>
      </c>
      <c r="I231" s="146"/>
      <c r="J231" s="146"/>
    </row>
    <row r="232" spans="1:10" ht="42" customHeight="1">
      <c r="A232" s="155" t="s">
        <v>654</v>
      </c>
      <c r="B232" s="150" t="s">
        <v>627</v>
      </c>
      <c r="C232" s="150" t="s">
        <v>361</v>
      </c>
      <c r="D232" s="150" t="s">
        <v>655</v>
      </c>
      <c r="E232" s="150"/>
      <c r="F232" s="151">
        <f t="shared" si="32"/>
        <v>1945000</v>
      </c>
      <c r="G232" s="151">
        <f t="shared" si="32"/>
        <v>895000</v>
      </c>
      <c r="H232" s="151">
        <f t="shared" si="32"/>
        <v>20000</v>
      </c>
      <c r="I232" s="146"/>
      <c r="J232" s="146"/>
    </row>
    <row r="233" spans="1:10" ht="46.5" customHeight="1">
      <c r="A233" s="155" t="s">
        <v>656</v>
      </c>
      <c r="B233" s="150" t="s">
        <v>627</v>
      </c>
      <c r="C233" s="150" t="s">
        <v>361</v>
      </c>
      <c r="D233" s="150" t="s">
        <v>657</v>
      </c>
      <c r="E233" s="150"/>
      <c r="F233" s="151">
        <f>F234+F237</f>
        <v>1945000</v>
      </c>
      <c r="G233" s="151">
        <f>G234+G237</f>
        <v>895000</v>
      </c>
      <c r="H233" s="151">
        <f>H234+H237</f>
        <v>20000</v>
      </c>
      <c r="I233" s="146"/>
      <c r="J233" s="146"/>
    </row>
    <row r="234" spans="1:10" ht="25.5" customHeight="1">
      <c r="A234" s="155" t="s">
        <v>658</v>
      </c>
      <c r="B234" s="150" t="s">
        <v>627</v>
      </c>
      <c r="C234" s="150" t="s">
        <v>361</v>
      </c>
      <c r="D234" s="150" t="s">
        <v>659</v>
      </c>
      <c r="E234" s="150"/>
      <c r="F234" s="151">
        <f>F235+F236</f>
        <v>895000</v>
      </c>
      <c r="G234" s="151">
        <f>G235+G236</f>
        <v>895000</v>
      </c>
      <c r="H234" s="151">
        <f>H235+H236</f>
        <v>20000</v>
      </c>
      <c r="I234" s="146"/>
      <c r="J234" s="146"/>
    </row>
    <row r="235" spans="1:10" ht="40.5" customHeight="1">
      <c r="A235" s="155" t="s">
        <v>551</v>
      </c>
      <c r="B235" s="150" t="s">
        <v>627</v>
      </c>
      <c r="C235" s="150" t="s">
        <v>361</v>
      </c>
      <c r="D235" s="150" t="s">
        <v>659</v>
      </c>
      <c r="E235" s="150" t="s">
        <v>552</v>
      </c>
      <c r="F235" s="151">
        <f>'Прил 6'!G166</f>
        <v>875000</v>
      </c>
      <c r="G235" s="151">
        <f>'Прил 6'!H166</f>
        <v>875000</v>
      </c>
      <c r="H235" s="151">
        <f>'Прил 6'!I166</f>
        <v>0</v>
      </c>
      <c r="I235" s="146"/>
      <c r="J235" s="146"/>
    </row>
    <row r="236" spans="1:10" ht="40.5" customHeight="1">
      <c r="A236" s="155" t="s">
        <v>456</v>
      </c>
      <c r="B236" s="150" t="s">
        <v>627</v>
      </c>
      <c r="C236" s="150" t="s">
        <v>361</v>
      </c>
      <c r="D236" s="150" t="s">
        <v>659</v>
      </c>
      <c r="E236" s="150" t="s">
        <v>457</v>
      </c>
      <c r="F236" s="151">
        <f>'Прил 6'!G352</f>
        <v>20000</v>
      </c>
      <c r="G236" s="151">
        <f>'Прил 6'!H352</f>
        <v>20000</v>
      </c>
      <c r="H236" s="151">
        <f>'Прил 6'!I352</f>
        <v>20000</v>
      </c>
      <c r="I236" s="146"/>
      <c r="J236" s="146"/>
    </row>
    <row r="237" spans="1:10" ht="40.5" customHeight="1">
      <c r="A237" s="155" t="s">
        <v>660</v>
      </c>
      <c r="B237" s="150" t="s">
        <v>627</v>
      </c>
      <c r="C237" s="150" t="s">
        <v>361</v>
      </c>
      <c r="D237" s="150" t="s">
        <v>661</v>
      </c>
      <c r="E237" s="150"/>
      <c r="F237" s="151">
        <f>F238</f>
        <v>1050000</v>
      </c>
      <c r="G237" s="151">
        <f>G238</f>
        <v>0</v>
      </c>
      <c r="H237" s="151">
        <f>H238</f>
        <v>0</v>
      </c>
      <c r="I237" s="146"/>
      <c r="J237" s="146"/>
    </row>
    <row r="238" spans="1:10" ht="40.5" customHeight="1">
      <c r="A238" s="155" t="s">
        <v>551</v>
      </c>
      <c r="B238" s="150" t="s">
        <v>627</v>
      </c>
      <c r="C238" s="150" t="s">
        <v>361</v>
      </c>
      <c r="D238" s="150" t="s">
        <v>661</v>
      </c>
      <c r="E238" s="150" t="s">
        <v>552</v>
      </c>
      <c r="F238" s="151">
        <f>'Прил 6'!G168</f>
        <v>1050000</v>
      </c>
      <c r="G238" s="151">
        <f>'Прил 6'!H168</f>
        <v>0</v>
      </c>
      <c r="H238" s="151">
        <f>'Прил 6'!I168</f>
        <v>0</v>
      </c>
      <c r="I238" s="146"/>
      <c r="J238" s="146"/>
    </row>
    <row r="239" spans="1:10" ht="58.5" customHeight="1">
      <c r="A239" s="155" t="s">
        <v>526</v>
      </c>
      <c r="B239" s="150" t="s">
        <v>627</v>
      </c>
      <c r="C239" s="150" t="s">
        <v>361</v>
      </c>
      <c r="D239" s="150" t="s">
        <v>527</v>
      </c>
      <c r="E239" s="144"/>
      <c r="F239" s="151">
        <f>F240</f>
        <v>195883.66</v>
      </c>
      <c r="G239" s="151">
        <f aca="true" t="shared" si="33" ref="G239:H242">G240</f>
        <v>6477.74</v>
      </c>
      <c r="H239" s="151">
        <f t="shared" si="33"/>
        <v>6477.74</v>
      </c>
      <c r="I239" s="146"/>
      <c r="J239" s="146"/>
    </row>
    <row r="240" spans="1:10" ht="58.5" customHeight="1">
      <c r="A240" s="155" t="s">
        <v>528</v>
      </c>
      <c r="B240" s="150" t="s">
        <v>627</v>
      </c>
      <c r="C240" s="150" t="s">
        <v>361</v>
      </c>
      <c r="D240" s="150" t="s">
        <v>529</v>
      </c>
      <c r="E240" s="150"/>
      <c r="F240" s="151">
        <f>F241</f>
        <v>195883.66</v>
      </c>
      <c r="G240" s="151">
        <f t="shared" si="33"/>
        <v>6477.74</v>
      </c>
      <c r="H240" s="151">
        <f t="shared" si="33"/>
        <v>6477.74</v>
      </c>
      <c r="I240" s="146"/>
      <c r="J240" s="146"/>
    </row>
    <row r="241" spans="1:10" ht="66.75" customHeight="1">
      <c r="A241" s="155" t="s">
        <v>530</v>
      </c>
      <c r="B241" s="150" t="s">
        <v>627</v>
      </c>
      <c r="C241" s="150" t="s">
        <v>361</v>
      </c>
      <c r="D241" s="150" t="s">
        <v>531</v>
      </c>
      <c r="E241" s="150"/>
      <c r="F241" s="151">
        <f>F242</f>
        <v>195883.66</v>
      </c>
      <c r="G241" s="151">
        <f t="shared" si="33"/>
        <v>6477.74</v>
      </c>
      <c r="H241" s="151">
        <f t="shared" si="33"/>
        <v>6477.74</v>
      </c>
      <c r="I241" s="146"/>
      <c r="J241" s="146"/>
    </row>
    <row r="242" spans="1:10" ht="62.25" customHeight="1">
      <c r="A242" s="155" t="s">
        <v>532</v>
      </c>
      <c r="B242" s="150" t="s">
        <v>627</v>
      </c>
      <c r="C242" s="150" t="s">
        <v>361</v>
      </c>
      <c r="D242" s="150" t="s">
        <v>533</v>
      </c>
      <c r="E242" s="150"/>
      <c r="F242" s="151">
        <f>F243</f>
        <v>195883.66</v>
      </c>
      <c r="G242" s="151">
        <f t="shared" si="33"/>
        <v>6477.74</v>
      </c>
      <c r="H242" s="151">
        <f t="shared" si="33"/>
        <v>6477.74</v>
      </c>
      <c r="I242" s="146"/>
      <c r="J242" s="146"/>
    </row>
    <row r="243" spans="1:10" ht="48.75" customHeight="1">
      <c r="A243" s="155" t="s">
        <v>456</v>
      </c>
      <c r="B243" s="150" t="s">
        <v>627</v>
      </c>
      <c r="C243" s="150" t="s">
        <v>361</v>
      </c>
      <c r="D243" s="150" t="s">
        <v>533</v>
      </c>
      <c r="E243" s="150" t="s">
        <v>457</v>
      </c>
      <c r="F243" s="151">
        <f>'Прил 6'!G357</f>
        <v>195883.66</v>
      </c>
      <c r="G243" s="151">
        <f>'Прил 6'!H357</f>
        <v>6477.74</v>
      </c>
      <c r="H243" s="151">
        <f>'Прил 6'!I357</f>
        <v>6477.74</v>
      </c>
      <c r="I243" s="146"/>
      <c r="J243" s="146"/>
    </row>
    <row r="244" spans="1:10" ht="18.75">
      <c r="A244" s="157" t="s">
        <v>662</v>
      </c>
      <c r="B244" s="144" t="s">
        <v>627</v>
      </c>
      <c r="C244" s="144" t="s">
        <v>364</v>
      </c>
      <c r="D244" s="144"/>
      <c r="E244" s="144"/>
      <c r="F244" s="145">
        <f>F245+F289+F295+F300+F308</f>
        <v>424443900.84999996</v>
      </c>
      <c r="G244" s="145">
        <f>G245+G289+G295+G300+G308</f>
        <v>414642674.83</v>
      </c>
      <c r="H244" s="145">
        <f>H245+H289+H295+H300+H308</f>
        <v>416014579.96</v>
      </c>
      <c r="I244" s="146"/>
      <c r="J244" s="146"/>
    </row>
    <row r="245" spans="1:10" ht="37.5">
      <c r="A245" s="155" t="s">
        <v>663</v>
      </c>
      <c r="B245" s="150" t="s">
        <v>627</v>
      </c>
      <c r="C245" s="150" t="s">
        <v>364</v>
      </c>
      <c r="D245" s="150" t="s">
        <v>630</v>
      </c>
      <c r="E245" s="150"/>
      <c r="F245" s="151">
        <f>F246+F285</f>
        <v>423847451.64</v>
      </c>
      <c r="G245" s="151">
        <f>G246+G285</f>
        <v>414334162.75</v>
      </c>
      <c r="H245" s="151">
        <f>H246+H285</f>
        <v>414834015.75</v>
      </c>
      <c r="I245" s="146"/>
      <c r="J245" s="146"/>
    </row>
    <row r="246" spans="1:10" ht="18.75">
      <c r="A246" s="155" t="s">
        <v>631</v>
      </c>
      <c r="B246" s="150" t="s">
        <v>627</v>
      </c>
      <c r="C246" s="150" t="s">
        <v>364</v>
      </c>
      <c r="D246" s="150" t="s">
        <v>632</v>
      </c>
      <c r="E246" s="150"/>
      <c r="F246" s="151">
        <f>F247+F250+F257+F274+F277+F282</f>
        <v>420347451.64</v>
      </c>
      <c r="G246" s="151">
        <f>G247+G250+G257+G274+G277+G282</f>
        <v>414334162.75</v>
      </c>
      <c r="H246" s="151">
        <f>H247+H250+H257+H274+H277+H282</f>
        <v>414834015.75</v>
      </c>
      <c r="I246" s="146"/>
      <c r="J246" s="146"/>
    </row>
    <row r="247" spans="1:10" ht="18.75">
      <c r="A247" s="159" t="s">
        <v>664</v>
      </c>
      <c r="B247" s="150" t="s">
        <v>627</v>
      </c>
      <c r="C247" s="150" t="s">
        <v>364</v>
      </c>
      <c r="D247" s="150" t="s">
        <v>665</v>
      </c>
      <c r="E247" s="150"/>
      <c r="F247" s="151">
        <f aca="true" t="shared" si="34" ref="F247:H248">F248</f>
        <v>360819257</v>
      </c>
      <c r="G247" s="151">
        <f t="shared" si="34"/>
        <v>358678476</v>
      </c>
      <c r="H247" s="151">
        <f t="shared" si="34"/>
        <v>358678476</v>
      </c>
      <c r="I247" s="146"/>
      <c r="J247" s="146"/>
    </row>
    <row r="248" spans="1:10" ht="112.5">
      <c r="A248" s="166" t="s">
        <v>666</v>
      </c>
      <c r="B248" s="150" t="s">
        <v>627</v>
      </c>
      <c r="C248" s="150" t="s">
        <v>364</v>
      </c>
      <c r="D248" s="150" t="s">
        <v>667</v>
      </c>
      <c r="E248" s="150"/>
      <c r="F248" s="151">
        <f t="shared" si="34"/>
        <v>360819257</v>
      </c>
      <c r="G248" s="151">
        <f t="shared" si="34"/>
        <v>358678476</v>
      </c>
      <c r="H248" s="151">
        <f t="shared" si="34"/>
        <v>358678476</v>
      </c>
      <c r="I248" s="146"/>
      <c r="J248" s="146"/>
    </row>
    <row r="249" spans="1:10" ht="37.5">
      <c r="A249" s="155" t="s">
        <v>456</v>
      </c>
      <c r="B249" s="150" t="s">
        <v>627</v>
      </c>
      <c r="C249" s="150" t="s">
        <v>364</v>
      </c>
      <c r="D249" s="150" t="s">
        <v>667</v>
      </c>
      <c r="E249" s="150" t="s">
        <v>457</v>
      </c>
      <c r="F249" s="151">
        <f>'Прил 6'!G363</f>
        <v>360819257</v>
      </c>
      <c r="G249" s="151">
        <f>'Прил 6'!H363</f>
        <v>358678476</v>
      </c>
      <c r="H249" s="151">
        <f>'Прил 6'!I363</f>
        <v>358678476</v>
      </c>
      <c r="I249" s="146"/>
      <c r="J249" s="146"/>
    </row>
    <row r="250" spans="1:10" ht="37.5">
      <c r="A250" s="155" t="s">
        <v>637</v>
      </c>
      <c r="B250" s="150" t="s">
        <v>627</v>
      </c>
      <c r="C250" s="150" t="s">
        <v>364</v>
      </c>
      <c r="D250" s="150" t="s">
        <v>638</v>
      </c>
      <c r="E250" s="150"/>
      <c r="F250" s="151">
        <f>F251+F253+F255</f>
        <v>4801511</v>
      </c>
      <c r="G250" s="151">
        <f>G251+G253+G255</f>
        <v>4169696</v>
      </c>
      <c r="H250" s="151">
        <f>H251+H253+H255</f>
        <v>4169696</v>
      </c>
      <c r="I250" s="146"/>
      <c r="J250" s="146"/>
    </row>
    <row r="251" spans="1:10" ht="37.5">
      <c r="A251" s="155" t="s">
        <v>639</v>
      </c>
      <c r="B251" s="150" t="s">
        <v>627</v>
      </c>
      <c r="C251" s="150" t="s">
        <v>364</v>
      </c>
      <c r="D251" s="150" t="s">
        <v>640</v>
      </c>
      <c r="E251" s="150"/>
      <c r="F251" s="151">
        <f>F252</f>
        <v>486795</v>
      </c>
      <c r="G251" s="151">
        <f>G252</f>
        <v>0</v>
      </c>
      <c r="H251" s="151">
        <f>H252</f>
        <v>0</v>
      </c>
      <c r="I251" s="146"/>
      <c r="J251" s="146"/>
    </row>
    <row r="252" spans="1:10" ht="37.5">
      <c r="A252" s="155" t="s">
        <v>456</v>
      </c>
      <c r="B252" s="150" t="s">
        <v>627</v>
      </c>
      <c r="C252" s="150" t="s">
        <v>364</v>
      </c>
      <c r="D252" s="150" t="s">
        <v>640</v>
      </c>
      <c r="E252" s="150" t="s">
        <v>457</v>
      </c>
      <c r="F252" s="151">
        <f>'Прил 6'!G366</f>
        <v>486795</v>
      </c>
      <c r="G252" s="151">
        <f>'Прил 6'!H366</f>
        <v>0</v>
      </c>
      <c r="H252" s="151">
        <f>'Прил 6'!I366</f>
        <v>0</v>
      </c>
      <c r="I252" s="146"/>
      <c r="J252" s="146"/>
    </row>
    <row r="253" spans="1:10" ht="37.5">
      <c r="A253" s="155" t="s">
        <v>641</v>
      </c>
      <c r="B253" s="150" t="s">
        <v>627</v>
      </c>
      <c r="C253" s="150" t="s">
        <v>364</v>
      </c>
      <c r="D253" s="150" t="s">
        <v>642</v>
      </c>
      <c r="E253" s="150"/>
      <c r="F253" s="151">
        <f>F254</f>
        <v>4169696</v>
      </c>
      <c r="G253" s="151">
        <f>G254</f>
        <v>4169696</v>
      </c>
      <c r="H253" s="151">
        <f>H254</f>
        <v>4169696</v>
      </c>
      <c r="I253" s="146"/>
      <c r="J253" s="146"/>
    </row>
    <row r="254" spans="1:10" ht="37.5">
      <c r="A254" s="155" t="s">
        <v>456</v>
      </c>
      <c r="B254" s="150" t="s">
        <v>627</v>
      </c>
      <c r="C254" s="150" t="s">
        <v>364</v>
      </c>
      <c r="D254" s="150" t="s">
        <v>642</v>
      </c>
      <c r="E254" s="150" t="s">
        <v>457</v>
      </c>
      <c r="F254" s="151">
        <f>'Прил 6'!G368</f>
        <v>4169696</v>
      </c>
      <c r="G254" s="151">
        <f>'Прил 6'!H368</f>
        <v>4169696</v>
      </c>
      <c r="H254" s="151">
        <f>'Прил 6'!I368</f>
        <v>4169696</v>
      </c>
      <c r="I254" s="146"/>
      <c r="J254" s="146"/>
    </row>
    <row r="255" spans="1:10" ht="56.25">
      <c r="A255" s="155" t="s">
        <v>643</v>
      </c>
      <c r="B255" s="150" t="s">
        <v>627</v>
      </c>
      <c r="C255" s="150" t="s">
        <v>364</v>
      </c>
      <c r="D255" s="150" t="s">
        <v>644</v>
      </c>
      <c r="E255" s="150"/>
      <c r="F255" s="151">
        <f>F256</f>
        <v>145020</v>
      </c>
      <c r="G255" s="151">
        <f>G256</f>
        <v>0</v>
      </c>
      <c r="H255" s="151">
        <f>H256</f>
        <v>0</v>
      </c>
      <c r="I255" s="146"/>
      <c r="J255" s="146"/>
    </row>
    <row r="256" spans="1:10" ht="37.5">
      <c r="A256" s="155" t="s">
        <v>456</v>
      </c>
      <c r="B256" s="150" t="s">
        <v>627</v>
      </c>
      <c r="C256" s="150" t="s">
        <v>364</v>
      </c>
      <c r="D256" s="150" t="s">
        <v>644</v>
      </c>
      <c r="E256" s="150" t="s">
        <v>457</v>
      </c>
      <c r="F256" s="151">
        <f>'Прил 6'!G370</f>
        <v>145020</v>
      </c>
      <c r="G256" s="151">
        <f>'Прил 6'!H370</f>
        <v>0</v>
      </c>
      <c r="H256" s="151">
        <f>'Прил 6'!I370</f>
        <v>0</v>
      </c>
      <c r="I256" s="146"/>
      <c r="J256" s="146"/>
    </row>
    <row r="257" spans="1:10" ht="37.5">
      <c r="A257" s="155" t="s">
        <v>668</v>
      </c>
      <c r="B257" s="150" t="s">
        <v>627</v>
      </c>
      <c r="C257" s="150" t="s">
        <v>364</v>
      </c>
      <c r="D257" s="150" t="s">
        <v>669</v>
      </c>
      <c r="E257" s="150"/>
      <c r="F257" s="151">
        <f>F258+F260+F262+F264+F266+F268+F270+F272</f>
        <v>51921750.64</v>
      </c>
      <c r="G257" s="151">
        <f>G258+G260+G262+G264+G266+G268+G270+G272</f>
        <v>51485990.75</v>
      </c>
      <c r="H257" s="151">
        <f>H258+H260+H262+H264+H266+H268+H270+H272</f>
        <v>51485990.75</v>
      </c>
      <c r="I257" s="146"/>
      <c r="J257" s="146"/>
    </row>
    <row r="258" spans="1:10" ht="56.25">
      <c r="A258" s="155" t="s">
        <v>670</v>
      </c>
      <c r="B258" s="150" t="s">
        <v>627</v>
      </c>
      <c r="C258" s="150" t="s">
        <v>364</v>
      </c>
      <c r="D258" s="150" t="s">
        <v>671</v>
      </c>
      <c r="E258" s="150"/>
      <c r="F258" s="151">
        <f>F259</f>
        <v>1853593</v>
      </c>
      <c r="G258" s="151">
        <f>G259</f>
        <v>0</v>
      </c>
      <c r="H258" s="151">
        <f>H259</f>
        <v>0</v>
      </c>
      <c r="I258" s="146"/>
      <c r="J258" s="146"/>
    </row>
    <row r="259" spans="1:10" ht="37.5">
      <c r="A259" s="155" t="s">
        <v>456</v>
      </c>
      <c r="B259" s="150" t="s">
        <v>627</v>
      </c>
      <c r="C259" s="150" t="s">
        <v>364</v>
      </c>
      <c r="D259" s="150" t="s">
        <v>671</v>
      </c>
      <c r="E259" s="150" t="s">
        <v>457</v>
      </c>
      <c r="F259" s="151">
        <f>'Прил 6'!G373</f>
        <v>1853593</v>
      </c>
      <c r="G259" s="151">
        <f>'Прил 6'!H373</f>
        <v>0</v>
      </c>
      <c r="H259" s="151">
        <f>'Прил 6'!I373</f>
        <v>0</v>
      </c>
      <c r="I259" s="146"/>
      <c r="J259" s="146"/>
    </row>
    <row r="260" spans="1:10" ht="75">
      <c r="A260" s="155" t="s">
        <v>672</v>
      </c>
      <c r="B260" s="150" t="s">
        <v>627</v>
      </c>
      <c r="C260" s="150" t="s">
        <v>364</v>
      </c>
      <c r="D260" s="150" t="s">
        <v>673</v>
      </c>
      <c r="E260" s="150"/>
      <c r="F260" s="151">
        <f>F261</f>
        <v>536884</v>
      </c>
      <c r="G260" s="151">
        <f>G261</f>
        <v>0</v>
      </c>
      <c r="H260" s="151">
        <f>H261</f>
        <v>0</v>
      </c>
      <c r="I260" s="146"/>
      <c r="J260" s="146"/>
    </row>
    <row r="261" spans="1:10" ht="37.5">
      <c r="A261" s="155" t="s">
        <v>456</v>
      </c>
      <c r="B261" s="150" t="s">
        <v>627</v>
      </c>
      <c r="C261" s="150" t="s">
        <v>364</v>
      </c>
      <c r="D261" s="150" t="s">
        <v>673</v>
      </c>
      <c r="E261" s="150" t="s">
        <v>457</v>
      </c>
      <c r="F261" s="151">
        <f>'Прил 6'!G375</f>
        <v>536884</v>
      </c>
      <c r="G261" s="151">
        <f>'Прил 6'!H375</f>
        <v>0</v>
      </c>
      <c r="H261" s="151">
        <f>'Прил 6'!I375</f>
        <v>0</v>
      </c>
      <c r="I261" s="146"/>
      <c r="J261" s="146"/>
    </row>
    <row r="262" spans="1:10" ht="37.5">
      <c r="A262" s="155" t="s">
        <v>521</v>
      </c>
      <c r="B262" s="150" t="s">
        <v>627</v>
      </c>
      <c r="C262" s="150" t="s">
        <v>364</v>
      </c>
      <c r="D262" s="150" t="s">
        <v>674</v>
      </c>
      <c r="E262" s="150"/>
      <c r="F262" s="151">
        <f>F263</f>
        <v>25821527.64</v>
      </c>
      <c r="G262" s="151">
        <f>G263</f>
        <v>39769566.75</v>
      </c>
      <c r="H262" s="151">
        <f>H263</f>
        <v>39769566.75</v>
      </c>
      <c r="I262" s="146"/>
      <c r="J262" s="146"/>
    </row>
    <row r="263" spans="1:10" ht="37.5">
      <c r="A263" s="155" t="s">
        <v>456</v>
      </c>
      <c r="B263" s="150" t="s">
        <v>627</v>
      </c>
      <c r="C263" s="150" t="s">
        <v>364</v>
      </c>
      <c r="D263" s="150" t="s">
        <v>674</v>
      </c>
      <c r="E263" s="150" t="s">
        <v>457</v>
      </c>
      <c r="F263" s="151">
        <f>'Прил 6'!G377</f>
        <v>25821527.64</v>
      </c>
      <c r="G263" s="151">
        <f>'Прил 6'!H377</f>
        <v>39769566.75</v>
      </c>
      <c r="H263" s="151">
        <f>'Прил 6'!I377</f>
        <v>39769566.75</v>
      </c>
      <c r="I263" s="146"/>
      <c r="J263" s="146"/>
    </row>
    <row r="264" spans="1:10" ht="37.5">
      <c r="A264" s="155" t="s">
        <v>675</v>
      </c>
      <c r="B264" s="150" t="s">
        <v>627</v>
      </c>
      <c r="C264" s="150" t="s">
        <v>364</v>
      </c>
      <c r="D264" s="150" t="s">
        <v>676</v>
      </c>
      <c r="E264" s="150"/>
      <c r="F264" s="151">
        <f>F265</f>
        <v>4541400</v>
      </c>
      <c r="G264" s="151">
        <f>G265</f>
        <v>3860190</v>
      </c>
      <c r="H264" s="151">
        <f>H265</f>
        <v>3860190</v>
      </c>
      <c r="I264" s="146"/>
      <c r="J264" s="146"/>
    </row>
    <row r="265" spans="1:10" ht="37.5">
      <c r="A265" s="155" t="s">
        <v>456</v>
      </c>
      <c r="B265" s="150" t="s">
        <v>627</v>
      </c>
      <c r="C265" s="150" t="s">
        <v>364</v>
      </c>
      <c r="D265" s="150" t="s">
        <v>676</v>
      </c>
      <c r="E265" s="150" t="s">
        <v>457</v>
      </c>
      <c r="F265" s="151">
        <f>'Прил 6'!G379</f>
        <v>4541400</v>
      </c>
      <c r="G265" s="151">
        <f>'Прил 6'!H379</f>
        <v>3860190</v>
      </c>
      <c r="H265" s="151">
        <f>'Прил 6'!I379</f>
        <v>3860190</v>
      </c>
      <c r="I265" s="146"/>
      <c r="J265" s="146"/>
    </row>
    <row r="266" spans="1:10" ht="18.75">
      <c r="A266" s="155" t="s">
        <v>549</v>
      </c>
      <c r="B266" s="150" t="s">
        <v>627</v>
      </c>
      <c r="C266" s="150" t="s">
        <v>364</v>
      </c>
      <c r="D266" s="150" t="s">
        <v>677</v>
      </c>
      <c r="E266" s="150"/>
      <c r="F266" s="151">
        <f>F267</f>
        <v>5289145</v>
      </c>
      <c r="G266" s="151">
        <f>G267</f>
        <v>0</v>
      </c>
      <c r="H266" s="151">
        <f>H267</f>
        <v>0</v>
      </c>
      <c r="I266" s="146"/>
      <c r="J266" s="146"/>
    </row>
    <row r="267" spans="1:10" ht="37.5">
      <c r="A267" s="155" t="s">
        <v>456</v>
      </c>
      <c r="B267" s="150" t="s">
        <v>627</v>
      </c>
      <c r="C267" s="150" t="s">
        <v>364</v>
      </c>
      <c r="D267" s="150" t="s">
        <v>677</v>
      </c>
      <c r="E267" s="150" t="s">
        <v>457</v>
      </c>
      <c r="F267" s="151">
        <f>'Прил 6'!G381</f>
        <v>5289145</v>
      </c>
      <c r="G267" s="151">
        <f>'Прил 6'!H381</f>
        <v>0</v>
      </c>
      <c r="H267" s="151">
        <f>'Прил 6'!I381</f>
        <v>0</v>
      </c>
      <c r="I267" s="146"/>
      <c r="J267" s="146"/>
    </row>
    <row r="268" spans="1:10" ht="56.25">
      <c r="A268" s="155" t="s">
        <v>678</v>
      </c>
      <c r="B268" s="150" t="s">
        <v>627</v>
      </c>
      <c r="C268" s="150" t="s">
        <v>364</v>
      </c>
      <c r="D268" s="150" t="s">
        <v>679</v>
      </c>
      <c r="E268" s="150"/>
      <c r="F268" s="151">
        <f>F269</f>
        <v>2852988</v>
      </c>
      <c r="G268" s="151">
        <f>G269</f>
        <v>2852988</v>
      </c>
      <c r="H268" s="151">
        <f>H269</f>
        <v>2852988</v>
      </c>
      <c r="I268" s="146"/>
      <c r="J268" s="146"/>
    </row>
    <row r="269" spans="1:10" ht="37.5">
      <c r="A269" s="155" t="s">
        <v>456</v>
      </c>
      <c r="B269" s="150" t="s">
        <v>627</v>
      </c>
      <c r="C269" s="150" t="s">
        <v>364</v>
      </c>
      <c r="D269" s="150" t="s">
        <v>679</v>
      </c>
      <c r="E269" s="150" t="s">
        <v>457</v>
      </c>
      <c r="F269" s="151">
        <f>'Прил 6'!G383</f>
        <v>2852988</v>
      </c>
      <c r="G269" s="151">
        <f>'Прил 6'!H383</f>
        <v>2852988</v>
      </c>
      <c r="H269" s="151">
        <f>'Прил 6'!I383</f>
        <v>2852988</v>
      </c>
      <c r="I269" s="146"/>
      <c r="J269" s="146"/>
    </row>
    <row r="270" spans="1:10" ht="85.5" customHeight="1">
      <c r="A270" s="155" t="s">
        <v>680</v>
      </c>
      <c r="B270" s="150" t="s">
        <v>627</v>
      </c>
      <c r="C270" s="150" t="s">
        <v>364</v>
      </c>
      <c r="D270" s="150" t="s">
        <v>681</v>
      </c>
      <c r="E270" s="150"/>
      <c r="F270" s="151">
        <f>F271</f>
        <v>7500116</v>
      </c>
      <c r="G270" s="151">
        <f>G271</f>
        <v>5003246</v>
      </c>
      <c r="H270" s="151">
        <f>H271</f>
        <v>5003246</v>
      </c>
      <c r="I270" s="146"/>
      <c r="J270" s="146"/>
    </row>
    <row r="271" spans="1:10" ht="37.5">
      <c r="A271" s="155" t="s">
        <v>456</v>
      </c>
      <c r="B271" s="150" t="s">
        <v>627</v>
      </c>
      <c r="C271" s="150" t="s">
        <v>364</v>
      </c>
      <c r="D271" s="150" t="s">
        <v>681</v>
      </c>
      <c r="E271" s="150" t="s">
        <v>457</v>
      </c>
      <c r="F271" s="151">
        <f>'Прил 6'!G385</f>
        <v>7500116</v>
      </c>
      <c r="G271" s="151">
        <f>'Прил 6'!H385</f>
        <v>5003246</v>
      </c>
      <c r="H271" s="151">
        <f>'Прил 6'!I385</f>
        <v>5003246</v>
      </c>
      <c r="I271" s="146"/>
      <c r="J271" s="146"/>
    </row>
    <row r="272" spans="1:10" ht="37.5">
      <c r="A272" s="155" t="s">
        <v>650</v>
      </c>
      <c r="B272" s="150" t="s">
        <v>627</v>
      </c>
      <c r="C272" s="150" t="s">
        <v>364</v>
      </c>
      <c r="D272" s="150" t="s">
        <v>682</v>
      </c>
      <c r="E272" s="150"/>
      <c r="F272" s="151">
        <f>F273</f>
        <v>3526097</v>
      </c>
      <c r="G272" s="151">
        <f>G273</f>
        <v>0</v>
      </c>
      <c r="H272" s="151">
        <f>H273</f>
        <v>0</v>
      </c>
      <c r="I272" s="146"/>
      <c r="J272" s="146"/>
    </row>
    <row r="273" spans="1:10" ht="37.5">
      <c r="A273" s="155" t="s">
        <v>456</v>
      </c>
      <c r="B273" s="150" t="s">
        <v>627</v>
      </c>
      <c r="C273" s="150" t="s">
        <v>364</v>
      </c>
      <c r="D273" s="150" t="s">
        <v>682</v>
      </c>
      <c r="E273" s="150" t="s">
        <v>457</v>
      </c>
      <c r="F273" s="151">
        <f>'Прил 6'!G387</f>
        <v>3526097</v>
      </c>
      <c r="G273" s="151">
        <f>'Прил 6'!H387</f>
        <v>0</v>
      </c>
      <c r="H273" s="151">
        <f>'Прил 6'!I387</f>
        <v>0</v>
      </c>
      <c r="I273" s="146"/>
      <c r="J273" s="146"/>
    </row>
    <row r="274" spans="1:10" ht="18.75">
      <c r="A274" s="155" t="s">
        <v>683</v>
      </c>
      <c r="B274" s="150" t="s">
        <v>627</v>
      </c>
      <c r="C274" s="150" t="s">
        <v>364</v>
      </c>
      <c r="D274" s="150" t="s">
        <v>684</v>
      </c>
      <c r="E274" s="150"/>
      <c r="F274" s="151">
        <f aca="true" t="shared" si="35" ref="F274:H275">F275</f>
        <v>68391</v>
      </c>
      <c r="G274" s="151">
        <f t="shared" si="35"/>
        <v>0</v>
      </c>
      <c r="H274" s="151">
        <f t="shared" si="35"/>
        <v>91887</v>
      </c>
      <c r="I274" s="146"/>
      <c r="J274" s="146"/>
    </row>
    <row r="275" spans="1:10" ht="56.25">
      <c r="A275" s="155" t="s">
        <v>685</v>
      </c>
      <c r="B275" s="150" t="s">
        <v>627</v>
      </c>
      <c r="C275" s="150" t="s">
        <v>364</v>
      </c>
      <c r="D275" s="150" t="s">
        <v>686</v>
      </c>
      <c r="E275" s="150"/>
      <c r="F275" s="151">
        <f t="shared" si="35"/>
        <v>68391</v>
      </c>
      <c r="G275" s="151">
        <f t="shared" si="35"/>
        <v>0</v>
      </c>
      <c r="H275" s="151">
        <f t="shared" si="35"/>
        <v>91887</v>
      </c>
      <c r="I275" s="146"/>
      <c r="J275" s="146"/>
    </row>
    <row r="276" spans="1:10" ht="37.5">
      <c r="A276" s="155" t="s">
        <v>456</v>
      </c>
      <c r="B276" s="150" t="s">
        <v>627</v>
      </c>
      <c r="C276" s="150" t="s">
        <v>364</v>
      </c>
      <c r="D276" s="150" t="s">
        <v>686</v>
      </c>
      <c r="E276" s="150" t="s">
        <v>457</v>
      </c>
      <c r="F276" s="151">
        <f>'Прил 6'!G390</f>
        <v>68391</v>
      </c>
      <c r="G276" s="151">
        <f>'Прил 6'!H390</f>
        <v>0</v>
      </c>
      <c r="H276" s="151">
        <f>'Прил 6'!I390</f>
        <v>91887</v>
      </c>
      <c r="I276" s="146"/>
      <c r="J276" s="146"/>
    </row>
    <row r="277" spans="1:10" ht="18.75">
      <c r="A277" s="155" t="s">
        <v>687</v>
      </c>
      <c r="B277" s="150" t="s">
        <v>627</v>
      </c>
      <c r="C277" s="150" t="s">
        <v>364</v>
      </c>
      <c r="D277" s="150" t="s">
        <v>688</v>
      </c>
      <c r="E277" s="150"/>
      <c r="F277" s="151">
        <f>F278+F280</f>
        <v>2644331</v>
      </c>
      <c r="G277" s="151">
        <f>G278+G280</f>
        <v>0</v>
      </c>
      <c r="H277" s="151">
        <f>H278+H280</f>
        <v>0</v>
      </c>
      <c r="I277" s="146"/>
      <c r="J277" s="146"/>
    </row>
    <row r="278" spans="1:10" ht="56.25">
      <c r="A278" s="155" t="s">
        <v>689</v>
      </c>
      <c r="B278" s="150" t="s">
        <v>627</v>
      </c>
      <c r="C278" s="150" t="s">
        <v>364</v>
      </c>
      <c r="D278" s="150" t="s">
        <v>690</v>
      </c>
      <c r="E278" s="150"/>
      <c r="F278" s="151">
        <f>F279</f>
        <v>2625000</v>
      </c>
      <c r="G278" s="151">
        <f>G279</f>
        <v>0</v>
      </c>
      <c r="H278" s="151">
        <f>H279</f>
        <v>0</v>
      </c>
      <c r="I278" s="146"/>
      <c r="J278" s="146"/>
    </row>
    <row r="279" spans="1:10" ht="37.5">
      <c r="A279" s="155" t="s">
        <v>456</v>
      </c>
      <c r="B279" s="150" t="s">
        <v>627</v>
      </c>
      <c r="C279" s="150" t="s">
        <v>364</v>
      </c>
      <c r="D279" s="150" t="s">
        <v>690</v>
      </c>
      <c r="E279" s="150" t="s">
        <v>457</v>
      </c>
      <c r="F279" s="151">
        <f>'Прил 6'!G393</f>
        <v>2625000</v>
      </c>
      <c r="G279" s="151">
        <f>'Прил 6'!H393</f>
        <v>0</v>
      </c>
      <c r="H279" s="151">
        <f>'Прил 6'!I393</f>
        <v>0</v>
      </c>
      <c r="I279" s="146"/>
      <c r="J279" s="146"/>
    </row>
    <row r="280" spans="1:10" ht="37.5">
      <c r="A280" s="167" t="s">
        <v>691</v>
      </c>
      <c r="B280" s="150" t="s">
        <v>627</v>
      </c>
      <c r="C280" s="150" t="s">
        <v>364</v>
      </c>
      <c r="D280" s="150" t="s">
        <v>692</v>
      </c>
      <c r="E280" s="150"/>
      <c r="F280" s="151">
        <f>F281</f>
        <v>19331</v>
      </c>
      <c r="G280" s="151">
        <f>G281</f>
        <v>0</v>
      </c>
      <c r="H280" s="151">
        <f>H281</f>
        <v>0</v>
      </c>
      <c r="I280" s="146"/>
      <c r="J280" s="146"/>
    </row>
    <row r="281" spans="1:10" ht="37.5">
      <c r="A281" s="155" t="s">
        <v>456</v>
      </c>
      <c r="B281" s="150" t="s">
        <v>627</v>
      </c>
      <c r="C281" s="150" t="s">
        <v>364</v>
      </c>
      <c r="D281" s="150" t="s">
        <v>692</v>
      </c>
      <c r="E281" s="150" t="s">
        <v>457</v>
      </c>
      <c r="F281" s="151">
        <f>'Прил 6'!G395</f>
        <v>19331</v>
      </c>
      <c r="G281" s="151">
        <f>'Прил 6'!H395</f>
        <v>0</v>
      </c>
      <c r="H281" s="151">
        <f>'Прил 6'!I395</f>
        <v>0</v>
      </c>
      <c r="I281" s="146"/>
      <c r="J281" s="146"/>
    </row>
    <row r="282" spans="1:10" ht="18.75">
      <c r="A282" s="155" t="s">
        <v>693</v>
      </c>
      <c r="B282" s="150" t="s">
        <v>627</v>
      </c>
      <c r="C282" s="150" t="s">
        <v>364</v>
      </c>
      <c r="D282" s="150" t="s">
        <v>694</v>
      </c>
      <c r="E282" s="150"/>
      <c r="F282" s="151">
        <f aca="true" t="shared" si="36" ref="F282:H283">F283</f>
        <v>92211</v>
      </c>
      <c r="G282" s="151">
        <f t="shared" si="36"/>
        <v>0</v>
      </c>
      <c r="H282" s="151">
        <f t="shared" si="36"/>
        <v>407966</v>
      </c>
      <c r="I282" s="146"/>
      <c r="J282" s="146"/>
    </row>
    <row r="283" spans="1:10" ht="56.25">
      <c r="A283" s="155" t="s">
        <v>695</v>
      </c>
      <c r="B283" s="150" t="s">
        <v>627</v>
      </c>
      <c r="C283" s="150" t="s">
        <v>364</v>
      </c>
      <c r="D283" s="150" t="s">
        <v>696</v>
      </c>
      <c r="E283" s="150"/>
      <c r="F283" s="151">
        <f t="shared" si="36"/>
        <v>92211</v>
      </c>
      <c r="G283" s="151">
        <f t="shared" si="36"/>
        <v>0</v>
      </c>
      <c r="H283" s="151">
        <f t="shared" si="36"/>
        <v>407966</v>
      </c>
      <c r="I283" s="146"/>
      <c r="J283" s="146"/>
    </row>
    <row r="284" spans="1:10" ht="37.5">
      <c r="A284" s="155" t="s">
        <v>456</v>
      </c>
      <c r="B284" s="150" t="s">
        <v>627</v>
      </c>
      <c r="C284" s="150" t="s">
        <v>364</v>
      </c>
      <c r="D284" s="150" t="s">
        <v>696</v>
      </c>
      <c r="E284" s="150" t="s">
        <v>457</v>
      </c>
      <c r="F284" s="151">
        <f>'Прил 6'!G398</f>
        <v>92211</v>
      </c>
      <c r="G284" s="151">
        <f>'Прил 6'!H398</f>
        <v>0</v>
      </c>
      <c r="H284" s="151">
        <f>'Прил 6'!I398</f>
        <v>407966</v>
      </c>
      <c r="I284" s="146"/>
      <c r="J284" s="146"/>
    </row>
    <row r="285" spans="1:10" ht="59.25" customHeight="1">
      <c r="A285" s="155" t="s">
        <v>697</v>
      </c>
      <c r="B285" s="150" t="s">
        <v>627</v>
      </c>
      <c r="C285" s="150" t="s">
        <v>364</v>
      </c>
      <c r="D285" s="150" t="s">
        <v>698</v>
      </c>
      <c r="E285" s="150"/>
      <c r="F285" s="151">
        <f>F286</f>
        <v>3500000</v>
      </c>
      <c r="G285" s="151">
        <f aca="true" t="shared" si="37" ref="G285:H287">G286</f>
        <v>0</v>
      </c>
      <c r="H285" s="151">
        <f t="shared" si="37"/>
        <v>0</v>
      </c>
      <c r="I285" s="146"/>
      <c r="J285" s="146"/>
    </row>
    <row r="286" spans="1:10" ht="62.25" customHeight="1">
      <c r="A286" s="159" t="s">
        <v>699</v>
      </c>
      <c r="B286" s="150" t="s">
        <v>627</v>
      </c>
      <c r="C286" s="150" t="s">
        <v>364</v>
      </c>
      <c r="D286" s="150" t="s">
        <v>700</v>
      </c>
      <c r="E286" s="150"/>
      <c r="F286" s="151">
        <f>F287</f>
        <v>3500000</v>
      </c>
      <c r="G286" s="151">
        <f t="shared" si="37"/>
        <v>0</v>
      </c>
      <c r="H286" s="151">
        <f t="shared" si="37"/>
        <v>0</v>
      </c>
      <c r="I286" s="146"/>
      <c r="J286" s="146"/>
    </row>
    <row r="287" spans="1:10" ht="29.25" customHeight="1">
      <c r="A287" s="155" t="s">
        <v>496</v>
      </c>
      <c r="B287" s="150" t="s">
        <v>627</v>
      </c>
      <c r="C287" s="150" t="s">
        <v>364</v>
      </c>
      <c r="D287" s="150" t="s">
        <v>701</v>
      </c>
      <c r="E287" s="150"/>
      <c r="F287" s="151">
        <f>F288</f>
        <v>3500000</v>
      </c>
      <c r="G287" s="151">
        <f t="shared" si="37"/>
        <v>0</v>
      </c>
      <c r="H287" s="151">
        <f t="shared" si="37"/>
        <v>0</v>
      </c>
      <c r="I287" s="146"/>
      <c r="J287" s="146"/>
    </row>
    <row r="288" spans="1:10" ht="39" customHeight="1">
      <c r="A288" s="155" t="s">
        <v>551</v>
      </c>
      <c r="B288" s="150" t="s">
        <v>627</v>
      </c>
      <c r="C288" s="150" t="s">
        <v>364</v>
      </c>
      <c r="D288" s="150" t="s">
        <v>701</v>
      </c>
      <c r="E288" s="150" t="s">
        <v>552</v>
      </c>
      <c r="F288" s="151">
        <f>'Прил 6'!G174</f>
        <v>3500000</v>
      </c>
      <c r="G288" s="151">
        <f>'Прил 6'!H174</f>
        <v>0</v>
      </c>
      <c r="H288" s="151">
        <f>'Прил 6'!I174</f>
        <v>0</v>
      </c>
      <c r="I288" s="146"/>
      <c r="J288" s="146"/>
    </row>
    <row r="289" spans="1:10" ht="39" customHeight="1">
      <c r="A289" s="155" t="s">
        <v>652</v>
      </c>
      <c r="B289" s="150" t="s">
        <v>627</v>
      </c>
      <c r="C289" s="150" t="s">
        <v>364</v>
      </c>
      <c r="D289" s="150" t="s">
        <v>653</v>
      </c>
      <c r="E289" s="150"/>
      <c r="F289" s="151">
        <f>F290</f>
        <v>40000</v>
      </c>
      <c r="G289" s="151">
        <f aca="true" t="shared" si="38" ref="G289:H291">G290</f>
        <v>40000</v>
      </c>
      <c r="H289" s="151">
        <f t="shared" si="38"/>
        <v>915000</v>
      </c>
      <c r="I289" s="146"/>
      <c r="J289" s="146"/>
    </row>
    <row r="290" spans="1:10" ht="39" customHeight="1">
      <c r="A290" s="155" t="s">
        <v>654</v>
      </c>
      <c r="B290" s="150" t="s">
        <v>627</v>
      </c>
      <c r="C290" s="150" t="s">
        <v>364</v>
      </c>
      <c r="D290" s="150" t="s">
        <v>655</v>
      </c>
      <c r="E290" s="150"/>
      <c r="F290" s="151">
        <f>F291</f>
        <v>40000</v>
      </c>
      <c r="G290" s="151">
        <f t="shared" si="38"/>
        <v>40000</v>
      </c>
      <c r="H290" s="151">
        <f t="shared" si="38"/>
        <v>915000</v>
      </c>
      <c r="I290" s="146"/>
      <c r="J290" s="146"/>
    </row>
    <row r="291" spans="1:10" ht="39" customHeight="1">
      <c r="A291" s="155" t="s">
        <v>656</v>
      </c>
      <c r="B291" s="150" t="s">
        <v>627</v>
      </c>
      <c r="C291" s="150" t="s">
        <v>364</v>
      </c>
      <c r="D291" s="150" t="s">
        <v>657</v>
      </c>
      <c r="E291" s="150"/>
      <c r="F291" s="151">
        <f>F292</f>
        <v>40000</v>
      </c>
      <c r="G291" s="151">
        <f t="shared" si="38"/>
        <v>40000</v>
      </c>
      <c r="H291" s="151">
        <f t="shared" si="38"/>
        <v>915000</v>
      </c>
      <c r="I291" s="146"/>
      <c r="J291" s="146"/>
    </row>
    <row r="292" spans="1:10" ht="26.25" customHeight="1">
      <c r="A292" s="155" t="s">
        <v>658</v>
      </c>
      <c r="B292" s="150" t="s">
        <v>627</v>
      </c>
      <c r="C292" s="150" t="s">
        <v>364</v>
      </c>
      <c r="D292" s="150" t="s">
        <v>659</v>
      </c>
      <c r="E292" s="150"/>
      <c r="F292" s="151">
        <f>F293+F294</f>
        <v>40000</v>
      </c>
      <c r="G292" s="151">
        <f>G293+G294</f>
        <v>40000</v>
      </c>
      <c r="H292" s="151">
        <f>H293+H294</f>
        <v>915000</v>
      </c>
      <c r="I292" s="146"/>
      <c r="J292" s="146"/>
    </row>
    <row r="293" spans="1:10" ht="48.75" customHeight="1">
      <c r="A293" s="155" t="s">
        <v>551</v>
      </c>
      <c r="B293" s="150" t="s">
        <v>627</v>
      </c>
      <c r="C293" s="150" t="s">
        <v>364</v>
      </c>
      <c r="D293" s="150" t="s">
        <v>659</v>
      </c>
      <c r="E293" s="150" t="s">
        <v>552</v>
      </c>
      <c r="F293" s="151">
        <f>'Прил 6'!G179</f>
        <v>0</v>
      </c>
      <c r="G293" s="151">
        <f>'Прил 6'!H179</f>
        <v>0</v>
      </c>
      <c r="H293" s="151">
        <f>'Прил 6'!I179</f>
        <v>875000</v>
      </c>
      <c r="I293" s="146"/>
      <c r="J293" s="146"/>
    </row>
    <row r="294" spans="1:10" ht="44.25" customHeight="1">
      <c r="A294" s="155" t="s">
        <v>456</v>
      </c>
      <c r="B294" s="150" t="s">
        <v>627</v>
      </c>
      <c r="C294" s="150" t="s">
        <v>364</v>
      </c>
      <c r="D294" s="150" t="s">
        <v>659</v>
      </c>
      <c r="E294" s="150" t="s">
        <v>457</v>
      </c>
      <c r="F294" s="151">
        <f>'Прил 6'!G403</f>
        <v>40000</v>
      </c>
      <c r="G294" s="151">
        <f>'Прил 6'!H403</f>
        <v>40000</v>
      </c>
      <c r="H294" s="151">
        <f>'Прил 6'!I403</f>
        <v>40000</v>
      </c>
      <c r="I294" s="146"/>
      <c r="J294" s="146"/>
    </row>
    <row r="295" spans="1:10" ht="69" customHeight="1">
      <c r="A295" s="155" t="s">
        <v>543</v>
      </c>
      <c r="B295" s="150" t="s">
        <v>627</v>
      </c>
      <c r="C295" s="150" t="s">
        <v>364</v>
      </c>
      <c r="D295" s="150" t="s">
        <v>544</v>
      </c>
      <c r="E295" s="150"/>
      <c r="F295" s="151">
        <f>F296</f>
        <v>100000</v>
      </c>
      <c r="G295" s="151">
        <f aca="true" t="shared" si="39" ref="G295:H298">G296</f>
        <v>100000</v>
      </c>
      <c r="H295" s="151">
        <f t="shared" si="39"/>
        <v>100000</v>
      </c>
      <c r="I295" s="146"/>
      <c r="J295" s="146"/>
    </row>
    <row r="296" spans="1:10" ht="40.5" customHeight="1">
      <c r="A296" s="155" t="s">
        <v>702</v>
      </c>
      <c r="B296" s="150" t="s">
        <v>627</v>
      </c>
      <c r="C296" s="150" t="s">
        <v>364</v>
      </c>
      <c r="D296" s="150" t="s">
        <v>703</v>
      </c>
      <c r="E296" s="150"/>
      <c r="F296" s="151">
        <f>F297</f>
        <v>100000</v>
      </c>
      <c r="G296" s="151">
        <f t="shared" si="39"/>
        <v>100000</v>
      </c>
      <c r="H296" s="151">
        <f t="shared" si="39"/>
        <v>100000</v>
      </c>
      <c r="I296" s="146"/>
      <c r="J296" s="146"/>
    </row>
    <row r="297" spans="1:10" ht="43.5" customHeight="1">
      <c r="A297" s="155" t="s">
        <v>704</v>
      </c>
      <c r="B297" s="150" t="s">
        <v>627</v>
      </c>
      <c r="C297" s="150" t="s">
        <v>364</v>
      </c>
      <c r="D297" s="150" t="s">
        <v>705</v>
      </c>
      <c r="E297" s="150"/>
      <c r="F297" s="151">
        <f>F298</f>
        <v>100000</v>
      </c>
      <c r="G297" s="151">
        <f t="shared" si="39"/>
        <v>100000</v>
      </c>
      <c r="H297" s="151">
        <f t="shared" si="39"/>
        <v>100000</v>
      </c>
      <c r="I297" s="146"/>
      <c r="J297" s="146"/>
    </row>
    <row r="298" spans="1:10" ht="39" customHeight="1">
      <c r="A298" s="155" t="s">
        <v>706</v>
      </c>
      <c r="B298" s="150" t="s">
        <v>627</v>
      </c>
      <c r="C298" s="150" t="s">
        <v>364</v>
      </c>
      <c r="D298" s="150" t="s">
        <v>707</v>
      </c>
      <c r="E298" s="150"/>
      <c r="F298" s="151">
        <f>F299</f>
        <v>100000</v>
      </c>
      <c r="G298" s="151">
        <f t="shared" si="39"/>
        <v>100000</v>
      </c>
      <c r="H298" s="151">
        <f t="shared" si="39"/>
        <v>100000</v>
      </c>
      <c r="I298" s="146"/>
      <c r="J298" s="146"/>
    </row>
    <row r="299" spans="1:10" ht="48.75" customHeight="1">
      <c r="A299" s="155" t="s">
        <v>456</v>
      </c>
      <c r="B299" s="150" t="s">
        <v>627</v>
      </c>
      <c r="C299" s="150" t="s">
        <v>364</v>
      </c>
      <c r="D299" s="150" t="s">
        <v>707</v>
      </c>
      <c r="E299" s="150" t="s">
        <v>457</v>
      </c>
      <c r="F299" s="151">
        <f>'Прил 6'!G408</f>
        <v>100000</v>
      </c>
      <c r="G299" s="151">
        <f>'Прил 6'!H408</f>
        <v>100000</v>
      </c>
      <c r="H299" s="151">
        <f>'Прил 6'!I408</f>
        <v>100000</v>
      </c>
      <c r="I299" s="146"/>
      <c r="J299" s="146"/>
    </row>
    <row r="300" spans="1:10" ht="48.75" customHeight="1">
      <c r="A300" s="155" t="s">
        <v>408</v>
      </c>
      <c r="B300" s="150" t="s">
        <v>627</v>
      </c>
      <c r="C300" s="150" t="s">
        <v>364</v>
      </c>
      <c r="D300" s="150" t="s">
        <v>409</v>
      </c>
      <c r="E300" s="150"/>
      <c r="F300" s="151">
        <f>F301</f>
        <v>27000</v>
      </c>
      <c r="G300" s="151">
        <f>G301</f>
        <v>27280</v>
      </c>
      <c r="H300" s="151">
        <f>H301</f>
        <v>27571</v>
      </c>
      <c r="I300" s="146"/>
      <c r="J300" s="146"/>
    </row>
    <row r="301" spans="1:10" ht="42.75" customHeight="1">
      <c r="A301" s="168" t="s">
        <v>708</v>
      </c>
      <c r="B301" s="150" t="s">
        <v>627</v>
      </c>
      <c r="C301" s="150" t="s">
        <v>364</v>
      </c>
      <c r="D301" s="150" t="s">
        <v>709</v>
      </c>
      <c r="E301" s="150"/>
      <c r="F301" s="151">
        <f>F302+F305</f>
        <v>27000</v>
      </c>
      <c r="G301" s="151">
        <f>G302+G305</f>
        <v>27280</v>
      </c>
      <c r="H301" s="151">
        <f>H302+H305</f>
        <v>27571</v>
      </c>
      <c r="I301" s="146"/>
      <c r="J301" s="146"/>
    </row>
    <row r="302" spans="1:10" ht="42.75" customHeight="1">
      <c r="A302" s="155" t="s">
        <v>710</v>
      </c>
      <c r="B302" s="150" t="s">
        <v>627</v>
      </c>
      <c r="C302" s="150" t="s">
        <v>364</v>
      </c>
      <c r="D302" s="150" t="s">
        <v>711</v>
      </c>
      <c r="E302" s="150"/>
      <c r="F302" s="151">
        <f aca="true" t="shared" si="40" ref="F302:H303">F303</f>
        <v>7000</v>
      </c>
      <c r="G302" s="151">
        <f t="shared" si="40"/>
        <v>7280</v>
      </c>
      <c r="H302" s="151">
        <f t="shared" si="40"/>
        <v>7571</v>
      </c>
      <c r="I302" s="146"/>
      <c r="J302" s="146"/>
    </row>
    <row r="303" spans="1:10" ht="42.75" customHeight="1">
      <c r="A303" s="155" t="s">
        <v>712</v>
      </c>
      <c r="B303" s="150" t="s">
        <v>627</v>
      </c>
      <c r="C303" s="150" t="s">
        <v>364</v>
      </c>
      <c r="D303" s="150" t="s">
        <v>713</v>
      </c>
      <c r="E303" s="150"/>
      <c r="F303" s="151">
        <f t="shared" si="40"/>
        <v>7000</v>
      </c>
      <c r="G303" s="151">
        <f t="shared" si="40"/>
        <v>7280</v>
      </c>
      <c r="H303" s="151">
        <f t="shared" si="40"/>
        <v>7571</v>
      </c>
      <c r="I303" s="146"/>
      <c r="J303" s="146"/>
    </row>
    <row r="304" spans="1:10" ht="42.75" customHeight="1">
      <c r="A304" s="155" t="s">
        <v>456</v>
      </c>
      <c r="B304" s="150" t="s">
        <v>627</v>
      </c>
      <c r="C304" s="150" t="s">
        <v>364</v>
      </c>
      <c r="D304" s="150" t="s">
        <v>713</v>
      </c>
      <c r="E304" s="150" t="s">
        <v>457</v>
      </c>
      <c r="F304" s="151">
        <f>'Прил 6'!G413</f>
        <v>7000</v>
      </c>
      <c r="G304" s="151">
        <f>'Прил 6'!H413</f>
        <v>7280</v>
      </c>
      <c r="H304" s="151">
        <f>'Прил 6'!I413</f>
        <v>7571</v>
      </c>
      <c r="I304" s="146"/>
      <c r="J304" s="146"/>
    </row>
    <row r="305" spans="1:10" ht="36.75" customHeight="1">
      <c r="A305" s="155" t="s">
        <v>714</v>
      </c>
      <c r="B305" s="150" t="s">
        <v>627</v>
      </c>
      <c r="C305" s="150" t="s">
        <v>364</v>
      </c>
      <c r="D305" s="150" t="s">
        <v>715</v>
      </c>
      <c r="E305" s="150"/>
      <c r="F305" s="151">
        <f aca="true" t="shared" si="41" ref="F305:H306">F306</f>
        <v>20000</v>
      </c>
      <c r="G305" s="151">
        <f t="shared" si="41"/>
        <v>20000</v>
      </c>
      <c r="H305" s="151">
        <f t="shared" si="41"/>
        <v>20000</v>
      </c>
      <c r="I305" s="146"/>
      <c r="J305" s="146"/>
    </row>
    <row r="306" spans="1:10" ht="44.25" customHeight="1">
      <c r="A306" s="155" t="s">
        <v>712</v>
      </c>
      <c r="B306" s="150" t="s">
        <v>627</v>
      </c>
      <c r="C306" s="150" t="s">
        <v>364</v>
      </c>
      <c r="D306" s="150" t="s">
        <v>716</v>
      </c>
      <c r="E306" s="150"/>
      <c r="F306" s="151">
        <f t="shared" si="41"/>
        <v>20000</v>
      </c>
      <c r="G306" s="151">
        <f t="shared" si="41"/>
        <v>20000</v>
      </c>
      <c r="H306" s="151">
        <f t="shared" si="41"/>
        <v>20000</v>
      </c>
      <c r="I306" s="146"/>
      <c r="J306" s="146"/>
    </row>
    <row r="307" spans="1:10" ht="43.5" customHeight="1">
      <c r="A307" s="155" t="s">
        <v>456</v>
      </c>
      <c r="B307" s="150" t="s">
        <v>627</v>
      </c>
      <c r="C307" s="150" t="s">
        <v>364</v>
      </c>
      <c r="D307" s="150" t="s">
        <v>716</v>
      </c>
      <c r="E307" s="150" t="s">
        <v>457</v>
      </c>
      <c r="F307" s="169">
        <f>'Прил 6'!G416</f>
        <v>20000</v>
      </c>
      <c r="G307" s="169">
        <f>'Прил 6'!H416</f>
        <v>20000</v>
      </c>
      <c r="H307" s="169">
        <f>'Прил 6'!I416</f>
        <v>20000</v>
      </c>
      <c r="I307" s="146"/>
      <c r="J307" s="146"/>
    </row>
    <row r="308" spans="1:10" ht="75">
      <c r="A308" s="155" t="s">
        <v>526</v>
      </c>
      <c r="B308" s="150" t="s">
        <v>627</v>
      </c>
      <c r="C308" s="150" t="s">
        <v>364</v>
      </c>
      <c r="D308" s="150" t="s">
        <v>527</v>
      </c>
      <c r="E308" s="144"/>
      <c r="F308" s="169">
        <f>F309</f>
        <v>429449.21</v>
      </c>
      <c r="G308" s="169">
        <f>G309</f>
        <v>141232.08000000002</v>
      </c>
      <c r="H308" s="169">
        <f>H309</f>
        <v>137993.21</v>
      </c>
      <c r="I308" s="146"/>
      <c r="J308" s="146"/>
    </row>
    <row r="309" spans="1:10" ht="56.25">
      <c r="A309" s="155" t="s">
        <v>528</v>
      </c>
      <c r="B309" s="150" t="s">
        <v>627</v>
      </c>
      <c r="C309" s="150" t="s">
        <v>364</v>
      </c>
      <c r="D309" s="150" t="s">
        <v>529</v>
      </c>
      <c r="E309" s="150"/>
      <c r="F309" s="169">
        <f>F310+F313</f>
        <v>429449.21</v>
      </c>
      <c r="G309" s="169">
        <f>G310+G313</f>
        <v>141232.08000000002</v>
      </c>
      <c r="H309" s="169">
        <f>H310+H313</f>
        <v>137993.21</v>
      </c>
      <c r="I309" s="146"/>
      <c r="J309" s="146"/>
    </row>
    <row r="310" spans="1:10" ht="59.25" customHeight="1">
      <c r="A310" s="155" t="s">
        <v>530</v>
      </c>
      <c r="B310" s="150" t="s">
        <v>627</v>
      </c>
      <c r="C310" s="150" t="s">
        <v>364</v>
      </c>
      <c r="D310" s="150" t="s">
        <v>531</v>
      </c>
      <c r="E310" s="150"/>
      <c r="F310" s="169">
        <f aca="true" t="shared" si="42" ref="F310:H311">F311</f>
        <v>310889.21</v>
      </c>
      <c r="G310" s="169">
        <f t="shared" si="42"/>
        <v>22672.08</v>
      </c>
      <c r="H310" s="169">
        <f t="shared" si="42"/>
        <v>19433.21</v>
      </c>
      <c r="I310" s="146"/>
      <c r="J310" s="146"/>
    </row>
    <row r="311" spans="1:10" ht="68.25" customHeight="1">
      <c r="A311" s="155" t="s">
        <v>532</v>
      </c>
      <c r="B311" s="150" t="s">
        <v>627</v>
      </c>
      <c r="C311" s="150" t="s">
        <v>364</v>
      </c>
      <c r="D311" s="150" t="s">
        <v>533</v>
      </c>
      <c r="E311" s="150"/>
      <c r="F311" s="169">
        <f t="shared" si="42"/>
        <v>310889.21</v>
      </c>
      <c r="G311" s="169">
        <f t="shared" si="42"/>
        <v>22672.08</v>
      </c>
      <c r="H311" s="169">
        <f t="shared" si="42"/>
        <v>19433.21</v>
      </c>
      <c r="I311" s="146"/>
      <c r="J311" s="146"/>
    </row>
    <row r="312" spans="1:10" ht="37.5">
      <c r="A312" s="155" t="s">
        <v>456</v>
      </c>
      <c r="B312" s="150" t="s">
        <v>627</v>
      </c>
      <c r="C312" s="150" t="s">
        <v>364</v>
      </c>
      <c r="D312" s="150" t="s">
        <v>533</v>
      </c>
      <c r="E312" s="150" t="s">
        <v>457</v>
      </c>
      <c r="F312" s="169">
        <f>'Прил 6'!G421</f>
        <v>310889.21</v>
      </c>
      <c r="G312" s="169">
        <f>'Прил 6'!H421</f>
        <v>22672.08</v>
      </c>
      <c r="H312" s="169">
        <f>'Прил 6'!I421</f>
        <v>19433.21</v>
      </c>
      <c r="I312" s="146"/>
      <c r="J312" s="146"/>
    </row>
    <row r="313" spans="1:10" ht="64.5" customHeight="1">
      <c r="A313" s="155" t="s">
        <v>717</v>
      </c>
      <c r="B313" s="150" t="s">
        <v>627</v>
      </c>
      <c r="C313" s="150" t="s">
        <v>364</v>
      </c>
      <c r="D313" s="150" t="s">
        <v>718</v>
      </c>
      <c r="E313" s="150"/>
      <c r="F313" s="169">
        <f aca="true" t="shared" si="43" ref="F313:H314">F314</f>
        <v>118560</v>
      </c>
      <c r="G313" s="169">
        <f t="shared" si="43"/>
        <v>118560</v>
      </c>
      <c r="H313" s="169">
        <f t="shared" si="43"/>
        <v>118560</v>
      </c>
      <c r="I313" s="146"/>
      <c r="J313" s="146"/>
    </row>
    <row r="314" spans="1:10" ht="54" customHeight="1">
      <c r="A314" s="155" t="s">
        <v>532</v>
      </c>
      <c r="B314" s="150" t="s">
        <v>627</v>
      </c>
      <c r="C314" s="150" t="s">
        <v>364</v>
      </c>
      <c r="D314" s="150" t="s">
        <v>719</v>
      </c>
      <c r="E314" s="150"/>
      <c r="F314" s="169">
        <f t="shared" si="43"/>
        <v>118560</v>
      </c>
      <c r="G314" s="169">
        <f t="shared" si="43"/>
        <v>118560</v>
      </c>
      <c r="H314" s="169">
        <f t="shared" si="43"/>
        <v>118560</v>
      </c>
      <c r="I314" s="146"/>
      <c r="J314" s="146"/>
    </row>
    <row r="315" spans="1:10" ht="45.75" customHeight="1">
      <c r="A315" s="155" t="s">
        <v>456</v>
      </c>
      <c r="B315" s="150" t="s">
        <v>627</v>
      </c>
      <c r="C315" s="150" t="s">
        <v>364</v>
      </c>
      <c r="D315" s="150" t="s">
        <v>719</v>
      </c>
      <c r="E315" s="150" t="s">
        <v>457</v>
      </c>
      <c r="F315" s="169">
        <f>'Прил 6'!G424</f>
        <v>118560</v>
      </c>
      <c r="G315" s="169">
        <f>'Прил 6'!H424</f>
        <v>118560</v>
      </c>
      <c r="H315" s="169">
        <f>'Прил 6'!I424</f>
        <v>118560</v>
      </c>
      <c r="I315" s="146"/>
      <c r="J315" s="146"/>
    </row>
    <row r="316" spans="1:10" ht="28.5" customHeight="1">
      <c r="A316" s="148" t="s">
        <v>720</v>
      </c>
      <c r="B316" s="144" t="s">
        <v>627</v>
      </c>
      <c r="C316" s="144" t="s">
        <v>373</v>
      </c>
      <c r="D316" s="144"/>
      <c r="E316" s="150"/>
      <c r="F316" s="145">
        <f aca="true" t="shared" si="44" ref="F316:H317">F317</f>
        <v>29649260.03</v>
      </c>
      <c r="G316" s="145">
        <f t="shared" si="44"/>
        <v>22880678.27</v>
      </c>
      <c r="H316" s="145">
        <f t="shared" si="44"/>
        <v>23671116.7</v>
      </c>
      <c r="I316" s="146"/>
      <c r="J316" s="146"/>
    </row>
    <row r="317" spans="1:10" ht="45.75" customHeight="1">
      <c r="A317" s="155" t="s">
        <v>629</v>
      </c>
      <c r="B317" s="150" t="s">
        <v>627</v>
      </c>
      <c r="C317" s="150" t="s">
        <v>373</v>
      </c>
      <c r="D317" s="150" t="s">
        <v>630</v>
      </c>
      <c r="E317" s="150"/>
      <c r="F317" s="151">
        <f t="shared" si="44"/>
        <v>29649260.03</v>
      </c>
      <c r="G317" s="151">
        <f t="shared" si="44"/>
        <v>22880678.27</v>
      </c>
      <c r="H317" s="151">
        <f t="shared" si="44"/>
        <v>23671116.7</v>
      </c>
      <c r="I317" s="146"/>
      <c r="J317" s="146"/>
    </row>
    <row r="318" spans="1:10" ht="44.25" customHeight="1">
      <c r="A318" s="155" t="s">
        <v>721</v>
      </c>
      <c r="B318" s="150" t="s">
        <v>627</v>
      </c>
      <c r="C318" s="150" t="s">
        <v>373</v>
      </c>
      <c r="D318" s="150" t="s">
        <v>722</v>
      </c>
      <c r="E318" s="150"/>
      <c r="F318" s="169">
        <f>F319+F326</f>
        <v>29649260.03</v>
      </c>
      <c r="G318" s="169">
        <f>G319+G326</f>
        <v>22880678.27</v>
      </c>
      <c r="H318" s="169">
        <f>H319+H326</f>
        <v>23671116.7</v>
      </c>
      <c r="I318" s="146"/>
      <c r="J318" s="146"/>
    </row>
    <row r="319" spans="1:10" ht="47.25" customHeight="1">
      <c r="A319" s="159" t="s">
        <v>723</v>
      </c>
      <c r="B319" s="150" t="s">
        <v>627</v>
      </c>
      <c r="C319" s="150" t="s">
        <v>373</v>
      </c>
      <c r="D319" s="150" t="s">
        <v>724</v>
      </c>
      <c r="E319" s="150"/>
      <c r="F319" s="169">
        <f>F320+F322+F324</f>
        <v>29311893.03</v>
      </c>
      <c r="G319" s="169">
        <f>G320+G322+G324</f>
        <v>22606075.27</v>
      </c>
      <c r="H319" s="169">
        <f>H320+H322+H324</f>
        <v>23396513.7</v>
      </c>
      <c r="I319" s="146"/>
      <c r="J319" s="146"/>
    </row>
    <row r="320" spans="1:10" ht="46.5" customHeight="1">
      <c r="A320" s="155" t="s">
        <v>521</v>
      </c>
      <c r="B320" s="150" t="s">
        <v>627</v>
      </c>
      <c r="C320" s="150" t="s">
        <v>373</v>
      </c>
      <c r="D320" s="150" t="s">
        <v>725</v>
      </c>
      <c r="E320" s="150"/>
      <c r="F320" s="169">
        <f>F321</f>
        <v>20798273.03</v>
      </c>
      <c r="G320" s="169">
        <f>G321</f>
        <v>22606075.27</v>
      </c>
      <c r="H320" s="169">
        <f>H321</f>
        <v>23396513.7</v>
      </c>
      <c r="I320" s="146"/>
      <c r="J320" s="146"/>
    </row>
    <row r="321" spans="1:10" ht="46.5" customHeight="1">
      <c r="A321" s="155" t="s">
        <v>456</v>
      </c>
      <c r="B321" s="150" t="s">
        <v>627</v>
      </c>
      <c r="C321" s="150" t="s">
        <v>373</v>
      </c>
      <c r="D321" s="150" t="s">
        <v>725</v>
      </c>
      <c r="E321" s="150" t="s">
        <v>457</v>
      </c>
      <c r="F321" s="169">
        <f>'Прил 6'!G485</f>
        <v>20798273.03</v>
      </c>
      <c r="G321" s="169">
        <f>'Прил 6'!H485</f>
        <v>22606075.27</v>
      </c>
      <c r="H321" s="169">
        <f>'Прил 6'!I485</f>
        <v>23396513.7</v>
      </c>
      <c r="I321" s="146"/>
      <c r="J321" s="146"/>
    </row>
    <row r="322" spans="1:10" ht="27.75" customHeight="1">
      <c r="A322" s="155" t="s">
        <v>726</v>
      </c>
      <c r="B322" s="150" t="s">
        <v>627</v>
      </c>
      <c r="C322" s="150" t="s">
        <v>373</v>
      </c>
      <c r="D322" s="150" t="s">
        <v>727</v>
      </c>
      <c r="E322" s="150"/>
      <c r="F322" s="169">
        <f>F323</f>
        <v>1800000</v>
      </c>
      <c r="G322" s="169">
        <f>G323</f>
        <v>0</v>
      </c>
      <c r="H322" s="169">
        <f>H323</f>
        <v>0</v>
      </c>
      <c r="I322" s="146"/>
      <c r="J322" s="146"/>
    </row>
    <row r="323" spans="1:10" ht="46.5" customHeight="1">
      <c r="A323" s="155" t="s">
        <v>456</v>
      </c>
      <c r="B323" s="150" t="s">
        <v>627</v>
      </c>
      <c r="C323" s="150" t="s">
        <v>373</v>
      </c>
      <c r="D323" s="150" t="s">
        <v>727</v>
      </c>
      <c r="E323" s="150" t="s">
        <v>457</v>
      </c>
      <c r="F323" s="169">
        <f>'Прил 6'!G487</f>
        <v>1800000</v>
      </c>
      <c r="G323" s="169">
        <f>'Прил 6'!H487</f>
        <v>0</v>
      </c>
      <c r="H323" s="169">
        <f>'Прил 6'!I487</f>
        <v>0</v>
      </c>
      <c r="I323" s="146"/>
      <c r="J323" s="146"/>
    </row>
    <row r="324" spans="1:10" ht="33.75" customHeight="1">
      <c r="A324" s="155" t="s">
        <v>728</v>
      </c>
      <c r="B324" s="150" t="s">
        <v>627</v>
      </c>
      <c r="C324" s="150" t="s">
        <v>373</v>
      </c>
      <c r="D324" s="150" t="s">
        <v>729</v>
      </c>
      <c r="E324" s="150"/>
      <c r="F324" s="169">
        <f>F325</f>
        <v>6713620</v>
      </c>
      <c r="G324" s="169">
        <f>G325</f>
        <v>0</v>
      </c>
      <c r="H324" s="169">
        <f>H325</f>
        <v>0</v>
      </c>
      <c r="I324" s="146"/>
      <c r="J324" s="146"/>
    </row>
    <row r="325" spans="1:10" ht="46.5" customHeight="1">
      <c r="A325" s="155" t="s">
        <v>456</v>
      </c>
      <c r="B325" s="150" t="s">
        <v>627</v>
      </c>
      <c r="C325" s="150" t="s">
        <v>373</v>
      </c>
      <c r="D325" s="150" t="s">
        <v>729</v>
      </c>
      <c r="E325" s="150" t="s">
        <v>457</v>
      </c>
      <c r="F325" s="169">
        <f>'Прил 6'!G489</f>
        <v>6713620</v>
      </c>
      <c r="G325" s="169">
        <f>'Прил 6'!H489</f>
        <v>0</v>
      </c>
      <c r="H325" s="169">
        <f>'Прил 6'!I489</f>
        <v>0</v>
      </c>
      <c r="I325" s="146"/>
      <c r="J325" s="146"/>
    </row>
    <row r="326" spans="1:10" ht="46.5" customHeight="1">
      <c r="A326" s="155" t="s">
        <v>730</v>
      </c>
      <c r="B326" s="150" t="s">
        <v>627</v>
      </c>
      <c r="C326" s="150" t="s">
        <v>373</v>
      </c>
      <c r="D326" s="150" t="s">
        <v>731</v>
      </c>
      <c r="E326" s="150"/>
      <c r="F326" s="169">
        <f>F327+F329</f>
        <v>337367</v>
      </c>
      <c r="G326" s="169">
        <f>G327+G329</f>
        <v>274603</v>
      </c>
      <c r="H326" s="169">
        <f>H327+H329</f>
        <v>274603</v>
      </c>
      <c r="I326" s="146"/>
      <c r="J326" s="146"/>
    </row>
    <row r="327" spans="1:10" ht="48.75" customHeight="1">
      <c r="A327" s="155" t="s">
        <v>639</v>
      </c>
      <c r="B327" s="150" t="s">
        <v>627</v>
      </c>
      <c r="C327" s="150" t="s">
        <v>373</v>
      </c>
      <c r="D327" s="150" t="s">
        <v>732</v>
      </c>
      <c r="E327" s="150"/>
      <c r="F327" s="169">
        <f>F328</f>
        <v>62764</v>
      </c>
      <c r="G327" s="169">
        <f>G328</f>
        <v>0</v>
      </c>
      <c r="H327" s="169">
        <f>H328</f>
        <v>0</v>
      </c>
      <c r="I327" s="146"/>
      <c r="J327" s="146"/>
    </row>
    <row r="328" spans="1:10" ht="44.25" customHeight="1">
      <c r="A328" s="155" t="s">
        <v>456</v>
      </c>
      <c r="B328" s="150" t="s">
        <v>627</v>
      </c>
      <c r="C328" s="150" t="s">
        <v>373</v>
      </c>
      <c r="D328" s="150" t="s">
        <v>732</v>
      </c>
      <c r="E328" s="150" t="s">
        <v>457</v>
      </c>
      <c r="F328" s="169">
        <f>'Прил 6'!G492</f>
        <v>62764</v>
      </c>
      <c r="G328" s="169">
        <f>'Прил 6'!H492</f>
        <v>0</v>
      </c>
      <c r="H328" s="169">
        <f>'Прил 6'!I492</f>
        <v>0</v>
      </c>
      <c r="I328" s="146"/>
      <c r="J328" s="146"/>
    </row>
    <row r="329" spans="1:10" ht="46.5" customHeight="1">
      <c r="A329" s="155" t="s">
        <v>641</v>
      </c>
      <c r="B329" s="150" t="s">
        <v>627</v>
      </c>
      <c r="C329" s="150" t="s">
        <v>373</v>
      </c>
      <c r="D329" s="150" t="s">
        <v>733</v>
      </c>
      <c r="E329" s="150"/>
      <c r="F329" s="169">
        <f>F330</f>
        <v>274603</v>
      </c>
      <c r="G329" s="169">
        <f>G330</f>
        <v>274603</v>
      </c>
      <c r="H329" s="169">
        <f>H330</f>
        <v>274603</v>
      </c>
      <c r="I329" s="146"/>
      <c r="J329" s="146"/>
    </row>
    <row r="330" spans="1:10" ht="36.75" customHeight="1">
      <c r="A330" s="155" t="s">
        <v>456</v>
      </c>
      <c r="B330" s="150" t="s">
        <v>627</v>
      </c>
      <c r="C330" s="150" t="s">
        <v>373</v>
      </c>
      <c r="D330" s="150" t="s">
        <v>733</v>
      </c>
      <c r="E330" s="150" t="s">
        <v>457</v>
      </c>
      <c r="F330" s="169">
        <f>'Прил 6'!G494</f>
        <v>274603</v>
      </c>
      <c r="G330" s="169">
        <f>'Прил 6'!H494</f>
        <v>274603</v>
      </c>
      <c r="H330" s="169">
        <f>'Прил 6'!I494</f>
        <v>274603</v>
      </c>
      <c r="I330" s="146"/>
      <c r="J330" s="146"/>
    </row>
    <row r="331" spans="1:10" ht="18.75">
      <c r="A331" s="157" t="s">
        <v>734</v>
      </c>
      <c r="B331" s="144" t="s">
        <v>627</v>
      </c>
      <c r="C331" s="144" t="s">
        <v>627</v>
      </c>
      <c r="D331" s="144"/>
      <c r="E331" s="144"/>
      <c r="F331" s="145">
        <f>F332</f>
        <v>5965350</v>
      </c>
      <c r="G331" s="145">
        <f>G332</f>
        <v>3834028</v>
      </c>
      <c r="H331" s="145">
        <f>H332</f>
        <v>3834028</v>
      </c>
      <c r="I331" s="146"/>
      <c r="J331" s="146"/>
    </row>
    <row r="332" spans="1:10" ht="57" customHeight="1">
      <c r="A332" s="155" t="s">
        <v>735</v>
      </c>
      <c r="B332" s="150" t="s">
        <v>627</v>
      </c>
      <c r="C332" s="150" t="s">
        <v>627</v>
      </c>
      <c r="D332" s="150" t="s">
        <v>736</v>
      </c>
      <c r="E332" s="150"/>
      <c r="F332" s="151">
        <f>F333+F337</f>
        <v>5965350</v>
      </c>
      <c r="G332" s="151">
        <f>G333+G337</f>
        <v>3834028</v>
      </c>
      <c r="H332" s="151">
        <f>H333+H337</f>
        <v>3834028</v>
      </c>
      <c r="I332" s="146"/>
      <c r="J332" s="146"/>
    </row>
    <row r="333" spans="1:10" ht="42" customHeight="1">
      <c r="A333" s="155" t="s">
        <v>737</v>
      </c>
      <c r="B333" s="150" t="s">
        <v>627</v>
      </c>
      <c r="C333" s="150" t="s">
        <v>627</v>
      </c>
      <c r="D333" s="150" t="s">
        <v>738</v>
      </c>
      <c r="E333" s="150"/>
      <c r="F333" s="151">
        <f>F334</f>
        <v>492000</v>
      </c>
      <c r="G333" s="151">
        <f aca="true" t="shared" si="45" ref="G333:H335">G334</f>
        <v>492000</v>
      </c>
      <c r="H333" s="151">
        <f t="shared" si="45"/>
        <v>492000</v>
      </c>
      <c r="I333" s="146"/>
      <c r="J333" s="146"/>
    </row>
    <row r="334" spans="1:10" ht="42" customHeight="1">
      <c r="A334" s="155" t="s">
        <v>739</v>
      </c>
      <c r="B334" s="150" t="s">
        <v>627</v>
      </c>
      <c r="C334" s="150" t="s">
        <v>627</v>
      </c>
      <c r="D334" s="150" t="s">
        <v>740</v>
      </c>
      <c r="E334" s="150"/>
      <c r="F334" s="151">
        <f>F335</f>
        <v>492000</v>
      </c>
      <c r="G334" s="151">
        <f t="shared" si="45"/>
        <v>492000</v>
      </c>
      <c r="H334" s="151">
        <f t="shared" si="45"/>
        <v>492000</v>
      </c>
      <c r="I334" s="146"/>
      <c r="J334" s="146"/>
    </row>
    <row r="335" spans="1:10" ht="27.75" customHeight="1">
      <c r="A335" s="155" t="s">
        <v>741</v>
      </c>
      <c r="B335" s="150" t="s">
        <v>627</v>
      </c>
      <c r="C335" s="150" t="s">
        <v>627</v>
      </c>
      <c r="D335" s="150" t="s">
        <v>742</v>
      </c>
      <c r="E335" s="150"/>
      <c r="F335" s="151">
        <f>F336</f>
        <v>492000</v>
      </c>
      <c r="G335" s="151">
        <f t="shared" si="45"/>
        <v>492000</v>
      </c>
      <c r="H335" s="151">
        <f t="shared" si="45"/>
        <v>492000</v>
      </c>
      <c r="I335" s="146"/>
      <c r="J335" s="146"/>
    </row>
    <row r="336" spans="1:10" ht="43.5" customHeight="1">
      <c r="A336" s="155" t="s">
        <v>407</v>
      </c>
      <c r="B336" s="150" t="s">
        <v>627</v>
      </c>
      <c r="C336" s="150" t="s">
        <v>627</v>
      </c>
      <c r="D336" s="150" t="s">
        <v>742</v>
      </c>
      <c r="E336" s="150" t="s">
        <v>457</v>
      </c>
      <c r="F336" s="151">
        <f>'Прил 6'!G430</f>
        <v>492000</v>
      </c>
      <c r="G336" s="151">
        <f>'Прил 6'!H430</f>
        <v>492000</v>
      </c>
      <c r="H336" s="151">
        <f>'Прил 6'!I430</f>
        <v>492000</v>
      </c>
      <c r="I336" s="146"/>
      <c r="J336" s="146"/>
    </row>
    <row r="337" spans="1:10" ht="26.25" customHeight="1">
      <c r="A337" s="155" t="s">
        <v>743</v>
      </c>
      <c r="B337" s="150" t="s">
        <v>627</v>
      </c>
      <c r="C337" s="150" t="s">
        <v>627</v>
      </c>
      <c r="D337" s="150" t="s">
        <v>744</v>
      </c>
      <c r="E337" s="150"/>
      <c r="F337" s="151">
        <f>F338</f>
        <v>5473350</v>
      </c>
      <c r="G337" s="151">
        <f>G338</f>
        <v>3342028</v>
      </c>
      <c r="H337" s="151">
        <f>H338</f>
        <v>3342028</v>
      </c>
      <c r="I337" s="146"/>
      <c r="J337" s="146"/>
    </row>
    <row r="338" spans="1:10" ht="44.25" customHeight="1">
      <c r="A338" s="159" t="s">
        <v>745</v>
      </c>
      <c r="B338" s="150" t="s">
        <v>627</v>
      </c>
      <c r="C338" s="150" t="s">
        <v>627</v>
      </c>
      <c r="D338" s="150" t="s">
        <v>746</v>
      </c>
      <c r="E338" s="150"/>
      <c r="F338" s="151">
        <f>F339+F341</f>
        <v>5473350</v>
      </c>
      <c r="G338" s="151">
        <f>G339+G341</f>
        <v>3342028</v>
      </c>
      <c r="H338" s="151">
        <f>H339+H341</f>
        <v>3342028</v>
      </c>
      <c r="I338" s="146"/>
      <c r="J338" s="146"/>
    </row>
    <row r="339" spans="1:10" ht="24" customHeight="1">
      <c r="A339" s="159" t="s">
        <v>747</v>
      </c>
      <c r="B339" s="150" t="s">
        <v>627</v>
      </c>
      <c r="C339" s="150" t="s">
        <v>627</v>
      </c>
      <c r="D339" s="150" t="s">
        <v>748</v>
      </c>
      <c r="E339" s="150"/>
      <c r="F339" s="151">
        <f>F340</f>
        <v>2131322</v>
      </c>
      <c r="G339" s="151">
        <f>G340</f>
        <v>0</v>
      </c>
      <c r="H339" s="151">
        <f>H340</f>
        <v>0</v>
      </c>
      <c r="I339" s="146"/>
      <c r="J339" s="146"/>
    </row>
    <row r="340" spans="1:10" ht="42" customHeight="1">
      <c r="A340" s="159" t="s">
        <v>456</v>
      </c>
      <c r="B340" s="150" t="s">
        <v>627</v>
      </c>
      <c r="C340" s="150" t="s">
        <v>627</v>
      </c>
      <c r="D340" s="150" t="s">
        <v>748</v>
      </c>
      <c r="E340" s="150" t="s">
        <v>457</v>
      </c>
      <c r="F340" s="151">
        <f>'Прил 6'!G434</f>
        <v>2131322</v>
      </c>
      <c r="G340" s="151">
        <f>'Прил 6'!H434</f>
        <v>0</v>
      </c>
      <c r="H340" s="151">
        <f>'Прил 6'!I434</f>
        <v>0</v>
      </c>
      <c r="I340" s="146"/>
      <c r="J340" s="146"/>
    </row>
    <row r="341" spans="1:10" ht="24" customHeight="1">
      <c r="A341" s="171" t="s">
        <v>749</v>
      </c>
      <c r="B341" s="150" t="s">
        <v>627</v>
      </c>
      <c r="C341" s="150" t="s">
        <v>627</v>
      </c>
      <c r="D341" s="150" t="s">
        <v>750</v>
      </c>
      <c r="E341" s="150"/>
      <c r="F341" s="151">
        <f>F342+F343</f>
        <v>3342028</v>
      </c>
      <c r="G341" s="151">
        <f>G342+G343</f>
        <v>3342028</v>
      </c>
      <c r="H341" s="151">
        <f>H342+H343</f>
        <v>3342028</v>
      </c>
      <c r="I341" s="146"/>
      <c r="J341" s="146"/>
    </row>
    <row r="342" spans="1:10" ht="26.25" customHeight="1">
      <c r="A342" s="172" t="s">
        <v>751</v>
      </c>
      <c r="B342" s="150" t="s">
        <v>627</v>
      </c>
      <c r="C342" s="150" t="s">
        <v>627</v>
      </c>
      <c r="D342" s="150" t="s">
        <v>750</v>
      </c>
      <c r="E342" s="150" t="s">
        <v>752</v>
      </c>
      <c r="F342" s="151">
        <f>'Прил 6'!G436</f>
        <v>3055500</v>
      </c>
      <c r="G342" s="151">
        <f>'Прил 6'!H436</f>
        <v>3055500</v>
      </c>
      <c r="H342" s="151">
        <f>'Прил 6'!I436</f>
        <v>3055500</v>
      </c>
      <c r="I342" s="146"/>
      <c r="J342" s="146"/>
    </row>
    <row r="343" spans="1:10" ht="40.5" customHeight="1">
      <c r="A343" s="171" t="s">
        <v>456</v>
      </c>
      <c r="B343" s="150" t="s">
        <v>627</v>
      </c>
      <c r="C343" s="150" t="s">
        <v>627</v>
      </c>
      <c r="D343" s="150" t="s">
        <v>750</v>
      </c>
      <c r="E343" s="150" t="s">
        <v>457</v>
      </c>
      <c r="F343" s="151">
        <f>'Прил 6'!G437</f>
        <v>286528</v>
      </c>
      <c r="G343" s="151">
        <f>'Прил 6'!H437</f>
        <v>286528</v>
      </c>
      <c r="H343" s="151">
        <f>'Прил 6'!I437</f>
        <v>286528</v>
      </c>
      <c r="I343" s="146"/>
      <c r="J343" s="146"/>
    </row>
    <row r="344" spans="1:10" ht="18.75">
      <c r="A344" s="157" t="s">
        <v>753</v>
      </c>
      <c r="B344" s="144" t="s">
        <v>627</v>
      </c>
      <c r="C344" s="144" t="s">
        <v>525</v>
      </c>
      <c r="D344" s="144"/>
      <c r="E344" s="150"/>
      <c r="F344" s="145">
        <f>F345+F356</f>
        <v>10302759.11</v>
      </c>
      <c r="G344" s="145">
        <f>G345+G356</f>
        <v>10458516.01</v>
      </c>
      <c r="H344" s="145">
        <f>H345+H356</f>
        <v>10452022.11</v>
      </c>
      <c r="I344" s="146"/>
      <c r="J344" s="146"/>
    </row>
    <row r="345" spans="1:10" ht="41.25" customHeight="1">
      <c r="A345" s="155" t="s">
        <v>629</v>
      </c>
      <c r="B345" s="150" t="s">
        <v>627</v>
      </c>
      <c r="C345" s="150" t="s">
        <v>525</v>
      </c>
      <c r="D345" s="150" t="s">
        <v>630</v>
      </c>
      <c r="E345" s="150"/>
      <c r="F345" s="151">
        <f>F346</f>
        <v>10202759.11</v>
      </c>
      <c r="G345" s="151">
        <f>G346</f>
        <v>10353716.01</v>
      </c>
      <c r="H345" s="151">
        <f>H346</f>
        <v>10342230.11</v>
      </c>
      <c r="I345" s="146"/>
      <c r="J345" s="146"/>
    </row>
    <row r="346" spans="1:10" ht="36.75" customHeight="1">
      <c r="A346" s="155" t="s">
        <v>754</v>
      </c>
      <c r="B346" s="150" t="s">
        <v>627</v>
      </c>
      <c r="C346" s="150" t="s">
        <v>525</v>
      </c>
      <c r="D346" s="150" t="s">
        <v>755</v>
      </c>
      <c r="E346" s="150"/>
      <c r="F346" s="151">
        <f>F347+F353</f>
        <v>10202759.11</v>
      </c>
      <c r="G346" s="151">
        <f>G347+G353</f>
        <v>10353716.01</v>
      </c>
      <c r="H346" s="151">
        <f>H347+H353</f>
        <v>10342230.11</v>
      </c>
      <c r="I346" s="146"/>
      <c r="J346" s="146"/>
    </row>
    <row r="347" spans="1:10" ht="37.5">
      <c r="A347" s="155" t="s">
        <v>756</v>
      </c>
      <c r="B347" s="150" t="s">
        <v>627</v>
      </c>
      <c r="C347" s="150" t="s">
        <v>525</v>
      </c>
      <c r="D347" s="150" t="s">
        <v>757</v>
      </c>
      <c r="E347" s="150"/>
      <c r="F347" s="151">
        <f>F348+F350</f>
        <v>8082250.11</v>
      </c>
      <c r="G347" s="151">
        <f>G348+G350</f>
        <v>8233207.01</v>
      </c>
      <c r="H347" s="151">
        <f>H348+H350</f>
        <v>8221721.11</v>
      </c>
      <c r="I347" s="146"/>
      <c r="J347" s="146"/>
    </row>
    <row r="348" spans="1:10" ht="40.5" customHeight="1">
      <c r="A348" s="155" t="s">
        <v>758</v>
      </c>
      <c r="B348" s="150" t="s">
        <v>627</v>
      </c>
      <c r="C348" s="150" t="s">
        <v>525</v>
      </c>
      <c r="D348" s="150" t="s">
        <v>759</v>
      </c>
      <c r="E348" s="150"/>
      <c r="F348" s="151">
        <f>F349</f>
        <v>326388</v>
      </c>
      <c r="G348" s="151">
        <f>G349</f>
        <v>326388</v>
      </c>
      <c r="H348" s="151">
        <f>H349</f>
        <v>326388</v>
      </c>
      <c r="I348" s="146"/>
      <c r="J348" s="146"/>
    </row>
    <row r="349" spans="1:10" ht="65.25" customHeight="1">
      <c r="A349" s="155" t="s">
        <v>371</v>
      </c>
      <c r="B349" s="150" t="s">
        <v>627</v>
      </c>
      <c r="C349" s="150" t="s">
        <v>525</v>
      </c>
      <c r="D349" s="150" t="s">
        <v>759</v>
      </c>
      <c r="E349" s="150" t="s">
        <v>379</v>
      </c>
      <c r="F349" s="151">
        <f>'Прил 6'!G443</f>
        <v>326388</v>
      </c>
      <c r="G349" s="151">
        <f>'Прил 6'!H443</f>
        <v>326388</v>
      </c>
      <c r="H349" s="151">
        <f>'Прил 6'!I443</f>
        <v>326388</v>
      </c>
      <c r="I349" s="146"/>
      <c r="J349" s="146"/>
    </row>
    <row r="350" spans="1:10" ht="46.5" customHeight="1">
      <c r="A350" s="155" t="s">
        <v>521</v>
      </c>
      <c r="B350" s="150" t="s">
        <v>627</v>
      </c>
      <c r="C350" s="150" t="s">
        <v>525</v>
      </c>
      <c r="D350" s="150" t="s">
        <v>760</v>
      </c>
      <c r="E350" s="150"/>
      <c r="F350" s="151">
        <f>F351+F352</f>
        <v>7755862.11</v>
      </c>
      <c r="G350" s="151">
        <f>G351+G352</f>
        <v>7906819.01</v>
      </c>
      <c r="H350" s="151">
        <f>H351+H352</f>
        <v>7895333.11</v>
      </c>
      <c r="I350" s="146"/>
      <c r="J350" s="146"/>
    </row>
    <row r="351" spans="1:10" ht="63.75" customHeight="1">
      <c r="A351" s="155" t="s">
        <v>371</v>
      </c>
      <c r="B351" s="150" t="s">
        <v>627</v>
      </c>
      <c r="C351" s="150" t="s">
        <v>525</v>
      </c>
      <c r="D351" s="150" t="s">
        <v>760</v>
      </c>
      <c r="E351" s="150" t="s">
        <v>379</v>
      </c>
      <c r="F351" s="151">
        <f>'Прил 6'!G445</f>
        <v>7361514.03</v>
      </c>
      <c r="G351" s="151">
        <f>'Прил 6'!H445</f>
        <v>7361514.03</v>
      </c>
      <c r="H351" s="151">
        <f>'Прил 6'!I445</f>
        <v>7361514.03</v>
      </c>
      <c r="I351" s="146"/>
      <c r="J351" s="146"/>
    </row>
    <row r="352" spans="1:10" ht="42" customHeight="1">
      <c r="A352" s="155" t="s">
        <v>407</v>
      </c>
      <c r="B352" s="150" t="s">
        <v>627</v>
      </c>
      <c r="C352" s="150" t="s">
        <v>525</v>
      </c>
      <c r="D352" s="150" t="s">
        <v>760</v>
      </c>
      <c r="E352" s="150" t="s">
        <v>438</v>
      </c>
      <c r="F352" s="151">
        <f>'Прил 6'!G446</f>
        <v>394348.08</v>
      </c>
      <c r="G352" s="151">
        <f>'Прил 6'!H446</f>
        <v>545304.98</v>
      </c>
      <c r="H352" s="151">
        <f>'Прил 6'!I446</f>
        <v>533819.08</v>
      </c>
      <c r="I352" s="146"/>
      <c r="J352" s="146"/>
    </row>
    <row r="353" spans="1:10" ht="41.25" customHeight="1">
      <c r="A353" s="155" t="s">
        <v>761</v>
      </c>
      <c r="B353" s="150" t="s">
        <v>627</v>
      </c>
      <c r="C353" s="150" t="s">
        <v>525</v>
      </c>
      <c r="D353" s="150" t="s">
        <v>762</v>
      </c>
      <c r="E353" s="150"/>
      <c r="F353" s="151">
        <f aca="true" t="shared" si="46" ref="F353:H354">F354</f>
        <v>2120509</v>
      </c>
      <c r="G353" s="151">
        <f t="shared" si="46"/>
        <v>2120509</v>
      </c>
      <c r="H353" s="151">
        <f t="shared" si="46"/>
        <v>2120509</v>
      </c>
      <c r="I353" s="146"/>
      <c r="J353" s="146"/>
    </row>
    <row r="354" spans="1:10" ht="42" customHeight="1">
      <c r="A354" s="155" t="s">
        <v>369</v>
      </c>
      <c r="B354" s="150" t="s">
        <v>627</v>
      </c>
      <c r="C354" s="150" t="s">
        <v>525</v>
      </c>
      <c r="D354" s="150" t="s">
        <v>763</v>
      </c>
      <c r="E354" s="150"/>
      <c r="F354" s="151">
        <f t="shared" si="46"/>
        <v>2120509</v>
      </c>
      <c r="G354" s="151">
        <f t="shared" si="46"/>
        <v>2120509</v>
      </c>
      <c r="H354" s="151">
        <f t="shared" si="46"/>
        <v>2120509</v>
      </c>
      <c r="I354" s="146"/>
      <c r="J354" s="146"/>
    </row>
    <row r="355" spans="1:10" ht="61.5" customHeight="1">
      <c r="A355" s="155" t="s">
        <v>371</v>
      </c>
      <c r="B355" s="150" t="s">
        <v>627</v>
      </c>
      <c r="C355" s="150" t="s">
        <v>525</v>
      </c>
      <c r="D355" s="150" t="s">
        <v>763</v>
      </c>
      <c r="E355" s="150" t="s">
        <v>379</v>
      </c>
      <c r="F355" s="151">
        <f>'Прил 6'!G449</f>
        <v>2120509</v>
      </c>
      <c r="G355" s="151">
        <f>'Прил 6'!H449</f>
        <v>2120509</v>
      </c>
      <c r="H355" s="151">
        <f>'Прил 6'!I449</f>
        <v>2120509</v>
      </c>
      <c r="I355" s="146"/>
      <c r="J355" s="146"/>
    </row>
    <row r="356" spans="1:10" ht="41.25" customHeight="1">
      <c r="A356" s="155" t="s">
        <v>408</v>
      </c>
      <c r="B356" s="150" t="s">
        <v>627</v>
      </c>
      <c r="C356" s="150" t="s">
        <v>525</v>
      </c>
      <c r="D356" s="150" t="s">
        <v>409</v>
      </c>
      <c r="E356" s="150"/>
      <c r="F356" s="151">
        <f>F357</f>
        <v>100000</v>
      </c>
      <c r="G356" s="151">
        <f>G357</f>
        <v>104800</v>
      </c>
      <c r="H356" s="151">
        <f>H357</f>
        <v>109792</v>
      </c>
      <c r="I356" s="146"/>
      <c r="J356" s="146"/>
    </row>
    <row r="357" spans="1:10" ht="43.5" customHeight="1">
      <c r="A357" s="155" t="s">
        <v>708</v>
      </c>
      <c r="B357" s="150" t="s">
        <v>627</v>
      </c>
      <c r="C357" s="150" t="s">
        <v>525</v>
      </c>
      <c r="D357" s="150" t="s">
        <v>709</v>
      </c>
      <c r="E357" s="150"/>
      <c r="F357" s="151">
        <f>F358+F361</f>
        <v>100000</v>
      </c>
      <c r="G357" s="151">
        <f>G358+G361</f>
        <v>104800</v>
      </c>
      <c r="H357" s="151">
        <f>H358+H361</f>
        <v>109792</v>
      </c>
      <c r="I357" s="146"/>
      <c r="J357" s="146"/>
    </row>
    <row r="358" spans="1:10" ht="45.75" customHeight="1">
      <c r="A358" s="155" t="s">
        <v>714</v>
      </c>
      <c r="B358" s="150" t="s">
        <v>627</v>
      </c>
      <c r="C358" s="150" t="s">
        <v>525</v>
      </c>
      <c r="D358" s="150" t="s">
        <v>715</v>
      </c>
      <c r="E358" s="150"/>
      <c r="F358" s="151">
        <f aca="true" t="shared" si="47" ref="F358:H359">F359</f>
        <v>90000</v>
      </c>
      <c r="G358" s="151">
        <f t="shared" si="47"/>
        <v>94400</v>
      </c>
      <c r="H358" s="151">
        <f t="shared" si="47"/>
        <v>98976</v>
      </c>
      <c r="I358" s="146"/>
      <c r="J358" s="146"/>
    </row>
    <row r="359" spans="1:10" ht="48" customHeight="1">
      <c r="A359" s="155" t="s">
        <v>712</v>
      </c>
      <c r="B359" s="150" t="s">
        <v>627</v>
      </c>
      <c r="C359" s="150" t="s">
        <v>525</v>
      </c>
      <c r="D359" s="150" t="s">
        <v>764</v>
      </c>
      <c r="E359" s="150"/>
      <c r="F359" s="151">
        <f t="shared" si="47"/>
        <v>90000</v>
      </c>
      <c r="G359" s="151">
        <f t="shared" si="47"/>
        <v>94400</v>
      </c>
      <c r="H359" s="151">
        <f t="shared" si="47"/>
        <v>98976</v>
      </c>
      <c r="I359" s="146"/>
      <c r="J359" s="146"/>
    </row>
    <row r="360" spans="1:10" ht="41.25" customHeight="1">
      <c r="A360" s="155" t="s">
        <v>407</v>
      </c>
      <c r="B360" s="150" t="s">
        <v>627</v>
      </c>
      <c r="C360" s="150" t="s">
        <v>525</v>
      </c>
      <c r="D360" s="150" t="s">
        <v>716</v>
      </c>
      <c r="E360" s="150" t="s">
        <v>438</v>
      </c>
      <c r="F360" s="151">
        <f>'Прил 6'!G454</f>
        <v>90000</v>
      </c>
      <c r="G360" s="151">
        <f>'Прил 6'!H454</f>
        <v>94400</v>
      </c>
      <c r="H360" s="151">
        <f>'Прил 6'!I454</f>
        <v>98976</v>
      </c>
      <c r="I360" s="146"/>
      <c r="J360" s="146"/>
    </row>
    <row r="361" spans="1:10" ht="84.75" customHeight="1">
      <c r="A361" s="155" t="s">
        <v>765</v>
      </c>
      <c r="B361" s="150" t="s">
        <v>627</v>
      </c>
      <c r="C361" s="150" t="s">
        <v>525</v>
      </c>
      <c r="D361" s="150" t="s">
        <v>766</v>
      </c>
      <c r="E361" s="150"/>
      <c r="F361" s="151">
        <f aca="true" t="shared" si="48" ref="F361:H362">F362</f>
        <v>10000</v>
      </c>
      <c r="G361" s="151">
        <f t="shared" si="48"/>
        <v>10400</v>
      </c>
      <c r="H361" s="151">
        <f t="shared" si="48"/>
        <v>10816</v>
      </c>
      <c r="I361" s="146"/>
      <c r="J361" s="146"/>
    </row>
    <row r="362" spans="1:10" ht="48.75" customHeight="1">
      <c r="A362" s="155" t="s">
        <v>712</v>
      </c>
      <c r="B362" s="150" t="s">
        <v>627</v>
      </c>
      <c r="C362" s="150" t="s">
        <v>525</v>
      </c>
      <c r="D362" s="150" t="s">
        <v>767</v>
      </c>
      <c r="E362" s="150"/>
      <c r="F362" s="151">
        <f t="shared" si="48"/>
        <v>10000</v>
      </c>
      <c r="G362" s="151">
        <f t="shared" si="48"/>
        <v>10400</v>
      </c>
      <c r="H362" s="151">
        <f t="shared" si="48"/>
        <v>10816</v>
      </c>
      <c r="I362" s="146"/>
      <c r="J362" s="146"/>
    </row>
    <row r="363" spans="1:10" ht="38.25" customHeight="1">
      <c r="A363" s="155" t="s">
        <v>407</v>
      </c>
      <c r="B363" s="150" t="s">
        <v>627</v>
      </c>
      <c r="C363" s="150" t="s">
        <v>525</v>
      </c>
      <c r="D363" s="150" t="s">
        <v>768</v>
      </c>
      <c r="E363" s="150" t="s">
        <v>438</v>
      </c>
      <c r="F363" s="151">
        <f>'Прил 6'!G457</f>
        <v>10000</v>
      </c>
      <c r="G363" s="151">
        <f>'Прил 6'!H457</f>
        <v>10400</v>
      </c>
      <c r="H363" s="151">
        <f>'Прил 6'!I457</f>
        <v>10816</v>
      </c>
      <c r="I363" s="146"/>
      <c r="J363" s="146"/>
    </row>
    <row r="364" spans="1:10" ht="18.75">
      <c r="A364" s="148" t="s">
        <v>769</v>
      </c>
      <c r="B364" s="144" t="s">
        <v>770</v>
      </c>
      <c r="C364" s="144" t="s">
        <v>362</v>
      </c>
      <c r="D364" s="144"/>
      <c r="E364" s="144"/>
      <c r="F364" s="145">
        <f>F365+F387</f>
        <v>27002304.45</v>
      </c>
      <c r="G364" s="145">
        <f>G365+G387</f>
        <v>29069898.060000002</v>
      </c>
      <c r="H364" s="145">
        <f>H365+H387</f>
        <v>30622230.97</v>
      </c>
      <c r="I364" s="146"/>
      <c r="J364" s="146"/>
    </row>
    <row r="365" spans="1:10" ht="18.75">
      <c r="A365" s="148" t="s">
        <v>771</v>
      </c>
      <c r="B365" s="144" t="s">
        <v>770</v>
      </c>
      <c r="C365" s="144" t="s">
        <v>361</v>
      </c>
      <c r="D365" s="144"/>
      <c r="E365" s="150"/>
      <c r="F365" s="145">
        <f>F366+F377+F382</f>
        <v>25890922.45</v>
      </c>
      <c r="G365" s="145">
        <f>G366+G377+G382</f>
        <v>27958516.060000002</v>
      </c>
      <c r="H365" s="145">
        <f>H366+H377+H382</f>
        <v>29510848.97</v>
      </c>
      <c r="I365" s="146"/>
      <c r="J365" s="146"/>
    </row>
    <row r="366" spans="1:10" ht="37.5">
      <c r="A366" s="149" t="s">
        <v>772</v>
      </c>
      <c r="B366" s="150" t="s">
        <v>770</v>
      </c>
      <c r="C366" s="150" t="s">
        <v>361</v>
      </c>
      <c r="D366" s="150" t="s">
        <v>773</v>
      </c>
      <c r="E366" s="150"/>
      <c r="F366" s="151">
        <f>F367+F373</f>
        <v>25768190.79</v>
      </c>
      <c r="G366" s="151">
        <f>G367+G373</f>
        <v>27932516.060000002</v>
      </c>
      <c r="H366" s="151">
        <f>H367+H373</f>
        <v>29480848.97</v>
      </c>
      <c r="I366" s="146"/>
      <c r="J366" s="146"/>
    </row>
    <row r="367" spans="1:10" ht="18.75">
      <c r="A367" s="155" t="s">
        <v>774</v>
      </c>
      <c r="B367" s="150" t="s">
        <v>770</v>
      </c>
      <c r="C367" s="150" t="s">
        <v>361</v>
      </c>
      <c r="D367" s="150" t="s">
        <v>775</v>
      </c>
      <c r="E367" s="150"/>
      <c r="F367" s="151">
        <f>F368</f>
        <v>9084053.5</v>
      </c>
      <c r="G367" s="151">
        <f>G368</f>
        <v>9792159.1</v>
      </c>
      <c r="H367" s="151">
        <f>H368</f>
        <v>10300674.26</v>
      </c>
      <c r="I367" s="146"/>
      <c r="J367" s="146"/>
    </row>
    <row r="368" spans="1:10" ht="37.5">
      <c r="A368" s="155" t="s">
        <v>776</v>
      </c>
      <c r="B368" s="150" t="s">
        <v>770</v>
      </c>
      <c r="C368" s="150" t="s">
        <v>361</v>
      </c>
      <c r="D368" s="150" t="s">
        <v>777</v>
      </c>
      <c r="E368" s="150"/>
      <c r="F368" s="151">
        <f>F369+F371</f>
        <v>9084053.5</v>
      </c>
      <c r="G368" s="151">
        <f>G369+G371</f>
        <v>9792159.1</v>
      </c>
      <c r="H368" s="151">
        <f>H369+H371</f>
        <v>10300674.26</v>
      </c>
      <c r="I368" s="146"/>
      <c r="J368" s="146"/>
    </row>
    <row r="369" spans="1:10" ht="37.5">
      <c r="A369" s="155" t="s">
        <v>521</v>
      </c>
      <c r="B369" s="150" t="s">
        <v>770</v>
      </c>
      <c r="C369" s="150" t="s">
        <v>361</v>
      </c>
      <c r="D369" s="150" t="s">
        <v>778</v>
      </c>
      <c r="E369" s="150"/>
      <c r="F369" s="151">
        <f>F370</f>
        <v>9034053.5</v>
      </c>
      <c r="G369" s="151">
        <f>G370</f>
        <v>9742159.1</v>
      </c>
      <c r="H369" s="151">
        <f>H370</f>
        <v>10250674.26</v>
      </c>
      <c r="I369" s="146"/>
      <c r="J369" s="146"/>
    </row>
    <row r="370" spans="1:10" ht="37.5">
      <c r="A370" s="155" t="s">
        <v>456</v>
      </c>
      <c r="B370" s="150" t="s">
        <v>770</v>
      </c>
      <c r="C370" s="150" t="s">
        <v>361</v>
      </c>
      <c r="D370" s="150" t="s">
        <v>778</v>
      </c>
      <c r="E370" s="150" t="s">
        <v>457</v>
      </c>
      <c r="F370" s="151">
        <f>'Прил 6'!G501</f>
        <v>9034053.5</v>
      </c>
      <c r="G370" s="151">
        <f>'Прил 6'!H501</f>
        <v>9742159.1</v>
      </c>
      <c r="H370" s="151">
        <f>'Прил 6'!I501</f>
        <v>10250674.26</v>
      </c>
      <c r="I370" s="146"/>
      <c r="J370" s="146"/>
    </row>
    <row r="371" spans="1:10" ht="18.75">
      <c r="A371" s="155" t="s">
        <v>779</v>
      </c>
      <c r="B371" s="150" t="s">
        <v>770</v>
      </c>
      <c r="C371" s="150" t="s">
        <v>361</v>
      </c>
      <c r="D371" s="150" t="s">
        <v>780</v>
      </c>
      <c r="E371" s="144"/>
      <c r="F371" s="151">
        <f>F372</f>
        <v>50000</v>
      </c>
      <c r="G371" s="151">
        <f>G372</f>
        <v>50000</v>
      </c>
      <c r="H371" s="151">
        <f>H372</f>
        <v>50000</v>
      </c>
      <c r="I371" s="146"/>
      <c r="J371" s="146"/>
    </row>
    <row r="372" spans="1:10" ht="37.5">
      <c r="A372" s="155" t="s">
        <v>456</v>
      </c>
      <c r="B372" s="150" t="s">
        <v>770</v>
      </c>
      <c r="C372" s="150" t="s">
        <v>361</v>
      </c>
      <c r="D372" s="150" t="s">
        <v>780</v>
      </c>
      <c r="E372" s="150" t="s">
        <v>457</v>
      </c>
      <c r="F372" s="151">
        <f>'Прил 6'!G503</f>
        <v>50000</v>
      </c>
      <c r="G372" s="151">
        <f>'Прил 6'!H503</f>
        <v>50000</v>
      </c>
      <c r="H372" s="151">
        <f>'Прил 6'!I503</f>
        <v>50000</v>
      </c>
      <c r="I372" s="146"/>
      <c r="J372" s="146"/>
    </row>
    <row r="373" spans="1:10" ht="18.75">
      <c r="A373" s="155" t="s">
        <v>781</v>
      </c>
      <c r="B373" s="150" t="s">
        <v>770</v>
      </c>
      <c r="C373" s="150" t="s">
        <v>361</v>
      </c>
      <c r="D373" s="150" t="s">
        <v>782</v>
      </c>
      <c r="E373" s="150"/>
      <c r="F373" s="151">
        <f>F374</f>
        <v>16684137.29</v>
      </c>
      <c r="G373" s="151">
        <f aca="true" t="shared" si="49" ref="G373:H375">G374</f>
        <v>18140356.96</v>
      </c>
      <c r="H373" s="151">
        <f t="shared" si="49"/>
        <v>19180174.71</v>
      </c>
      <c r="I373" s="146"/>
      <c r="J373" s="146"/>
    </row>
    <row r="374" spans="1:10" ht="37.5">
      <c r="A374" s="155" t="s">
        <v>783</v>
      </c>
      <c r="B374" s="150" t="s">
        <v>770</v>
      </c>
      <c r="C374" s="150" t="s">
        <v>361</v>
      </c>
      <c r="D374" s="150" t="s">
        <v>784</v>
      </c>
      <c r="E374" s="150"/>
      <c r="F374" s="151">
        <f>F375</f>
        <v>16684137.29</v>
      </c>
      <c r="G374" s="151">
        <f t="shared" si="49"/>
        <v>18140356.96</v>
      </c>
      <c r="H374" s="151">
        <f t="shared" si="49"/>
        <v>19180174.71</v>
      </c>
      <c r="I374" s="146"/>
      <c r="J374" s="146"/>
    </row>
    <row r="375" spans="1:10" ht="37.5">
      <c r="A375" s="155" t="s">
        <v>521</v>
      </c>
      <c r="B375" s="150" t="s">
        <v>770</v>
      </c>
      <c r="C375" s="150" t="s">
        <v>361</v>
      </c>
      <c r="D375" s="150" t="s">
        <v>785</v>
      </c>
      <c r="E375" s="150"/>
      <c r="F375" s="151">
        <f>F376</f>
        <v>16684137.29</v>
      </c>
      <c r="G375" s="151">
        <f t="shared" si="49"/>
        <v>18140356.96</v>
      </c>
      <c r="H375" s="151">
        <f t="shared" si="49"/>
        <v>19180174.71</v>
      </c>
      <c r="I375" s="146"/>
      <c r="J375" s="146"/>
    </row>
    <row r="376" spans="1:10" ht="37.5">
      <c r="A376" s="155" t="s">
        <v>456</v>
      </c>
      <c r="B376" s="150" t="s">
        <v>770</v>
      </c>
      <c r="C376" s="150" t="s">
        <v>361</v>
      </c>
      <c r="D376" s="150" t="s">
        <v>785</v>
      </c>
      <c r="E376" s="150" t="s">
        <v>457</v>
      </c>
      <c r="F376" s="151">
        <f>'Прил 6'!G507</f>
        <v>16684137.29</v>
      </c>
      <c r="G376" s="151">
        <f>'Прил 6'!H507</f>
        <v>18140356.96</v>
      </c>
      <c r="H376" s="151">
        <f>'Прил 6'!I507</f>
        <v>19180174.71</v>
      </c>
      <c r="I376" s="146"/>
      <c r="J376" s="146"/>
    </row>
    <row r="377" spans="1:10" ht="37.5">
      <c r="A377" s="155" t="s">
        <v>652</v>
      </c>
      <c r="B377" s="150" t="s">
        <v>770</v>
      </c>
      <c r="C377" s="150" t="s">
        <v>361</v>
      </c>
      <c r="D377" s="150" t="s">
        <v>653</v>
      </c>
      <c r="E377" s="150"/>
      <c r="F377" s="151">
        <f>F378</f>
        <v>24000</v>
      </c>
      <c r="G377" s="151">
        <f aca="true" t="shared" si="50" ref="G377:H380">G378</f>
        <v>26000</v>
      </c>
      <c r="H377" s="151">
        <f t="shared" si="50"/>
        <v>30000</v>
      </c>
      <c r="I377" s="146"/>
      <c r="J377" s="146"/>
    </row>
    <row r="378" spans="1:10" ht="37.5">
      <c r="A378" s="155" t="s">
        <v>654</v>
      </c>
      <c r="B378" s="150" t="s">
        <v>770</v>
      </c>
      <c r="C378" s="150" t="s">
        <v>361</v>
      </c>
      <c r="D378" s="150" t="s">
        <v>655</v>
      </c>
      <c r="E378" s="150"/>
      <c r="F378" s="151">
        <f>F379</f>
        <v>24000</v>
      </c>
      <c r="G378" s="151">
        <f t="shared" si="50"/>
        <v>26000</v>
      </c>
      <c r="H378" s="151">
        <f t="shared" si="50"/>
        <v>30000</v>
      </c>
      <c r="I378" s="146"/>
      <c r="J378" s="146"/>
    </row>
    <row r="379" spans="1:10" ht="37.5">
      <c r="A379" s="155" t="s">
        <v>656</v>
      </c>
      <c r="B379" s="150" t="s">
        <v>770</v>
      </c>
      <c r="C379" s="150" t="s">
        <v>361</v>
      </c>
      <c r="D379" s="150" t="s">
        <v>657</v>
      </c>
      <c r="E379" s="150"/>
      <c r="F379" s="151">
        <f>F380</f>
        <v>24000</v>
      </c>
      <c r="G379" s="151">
        <f t="shared" si="50"/>
        <v>26000</v>
      </c>
      <c r="H379" s="151">
        <f t="shared" si="50"/>
        <v>30000</v>
      </c>
      <c r="I379" s="146"/>
      <c r="J379" s="146"/>
    </row>
    <row r="380" spans="1:10" ht="18.75">
      <c r="A380" s="155" t="s">
        <v>658</v>
      </c>
      <c r="B380" s="150" t="s">
        <v>770</v>
      </c>
      <c r="C380" s="150" t="s">
        <v>361</v>
      </c>
      <c r="D380" s="150" t="s">
        <v>659</v>
      </c>
      <c r="E380" s="150"/>
      <c r="F380" s="151">
        <f>F381</f>
        <v>24000</v>
      </c>
      <c r="G380" s="151">
        <f t="shared" si="50"/>
        <v>26000</v>
      </c>
      <c r="H380" s="151">
        <f t="shared" si="50"/>
        <v>30000</v>
      </c>
      <c r="I380" s="146"/>
      <c r="J380" s="146"/>
    </row>
    <row r="381" spans="1:10" ht="37.5">
      <c r="A381" s="155" t="s">
        <v>456</v>
      </c>
      <c r="B381" s="150" t="s">
        <v>770</v>
      </c>
      <c r="C381" s="150" t="s">
        <v>361</v>
      </c>
      <c r="D381" s="150" t="s">
        <v>659</v>
      </c>
      <c r="E381" s="150" t="s">
        <v>457</v>
      </c>
      <c r="F381" s="151">
        <f>'Прил 6'!G512</f>
        <v>24000</v>
      </c>
      <c r="G381" s="151">
        <f>'Прил 6'!H512</f>
        <v>26000</v>
      </c>
      <c r="H381" s="151">
        <f>'Прил 6'!I512</f>
        <v>30000</v>
      </c>
      <c r="I381" s="146"/>
      <c r="J381" s="146"/>
    </row>
    <row r="382" spans="1:10" ht="75">
      <c r="A382" s="155" t="s">
        <v>526</v>
      </c>
      <c r="B382" s="150" t="s">
        <v>770</v>
      </c>
      <c r="C382" s="150" t="s">
        <v>361</v>
      </c>
      <c r="D382" s="150" t="s">
        <v>527</v>
      </c>
      <c r="E382" s="144"/>
      <c r="F382" s="151">
        <f>F383</f>
        <v>98731.66</v>
      </c>
      <c r="G382" s="151">
        <f aca="true" t="shared" si="51" ref="G382:H385">G383</f>
        <v>0</v>
      </c>
      <c r="H382" s="151">
        <f t="shared" si="51"/>
        <v>0</v>
      </c>
      <c r="I382" s="146"/>
      <c r="J382" s="146"/>
    </row>
    <row r="383" spans="1:10" ht="56.25">
      <c r="A383" s="155" t="s">
        <v>528</v>
      </c>
      <c r="B383" s="150" t="s">
        <v>770</v>
      </c>
      <c r="C383" s="150" t="s">
        <v>361</v>
      </c>
      <c r="D383" s="150" t="s">
        <v>529</v>
      </c>
      <c r="E383" s="150"/>
      <c r="F383" s="151">
        <f>F384</f>
        <v>98731.66</v>
      </c>
      <c r="G383" s="151">
        <f t="shared" si="51"/>
        <v>0</v>
      </c>
      <c r="H383" s="151">
        <f t="shared" si="51"/>
        <v>0</v>
      </c>
      <c r="I383" s="146"/>
      <c r="J383" s="146"/>
    </row>
    <row r="384" spans="1:10" ht="75">
      <c r="A384" s="155" t="s">
        <v>530</v>
      </c>
      <c r="B384" s="150" t="s">
        <v>770</v>
      </c>
      <c r="C384" s="150" t="s">
        <v>361</v>
      </c>
      <c r="D384" s="150" t="s">
        <v>531</v>
      </c>
      <c r="E384" s="150"/>
      <c r="F384" s="151">
        <f>F385</f>
        <v>98731.66</v>
      </c>
      <c r="G384" s="151">
        <f t="shared" si="51"/>
        <v>0</v>
      </c>
      <c r="H384" s="151">
        <f t="shared" si="51"/>
        <v>0</v>
      </c>
      <c r="I384" s="146"/>
      <c r="J384" s="146"/>
    </row>
    <row r="385" spans="1:10" ht="56.25">
      <c r="A385" s="155" t="s">
        <v>532</v>
      </c>
      <c r="B385" s="150" t="s">
        <v>770</v>
      </c>
      <c r="C385" s="150" t="s">
        <v>361</v>
      </c>
      <c r="D385" s="150" t="s">
        <v>533</v>
      </c>
      <c r="E385" s="150"/>
      <c r="F385" s="151">
        <f>F386</f>
        <v>98731.66</v>
      </c>
      <c r="G385" s="151">
        <f t="shared" si="51"/>
        <v>0</v>
      </c>
      <c r="H385" s="151">
        <f t="shared" si="51"/>
        <v>0</v>
      </c>
      <c r="I385" s="146"/>
      <c r="J385" s="146"/>
    </row>
    <row r="386" spans="1:10" ht="37.5">
      <c r="A386" s="155" t="s">
        <v>456</v>
      </c>
      <c r="B386" s="150" t="s">
        <v>770</v>
      </c>
      <c r="C386" s="150" t="s">
        <v>361</v>
      </c>
      <c r="D386" s="150" t="s">
        <v>533</v>
      </c>
      <c r="E386" s="150" t="s">
        <v>457</v>
      </c>
      <c r="F386" s="151">
        <f>'Прил 6'!G517</f>
        <v>98731.66</v>
      </c>
      <c r="G386" s="151">
        <f>'Прил 6'!H517</f>
        <v>0</v>
      </c>
      <c r="H386" s="151">
        <f>'Прил 6'!I517</f>
        <v>0</v>
      </c>
      <c r="I386" s="146"/>
      <c r="J386" s="146"/>
    </row>
    <row r="387" spans="1:10" s="185" customFormat="1" ht="18.75">
      <c r="A387" s="148" t="s">
        <v>786</v>
      </c>
      <c r="B387" s="144" t="s">
        <v>770</v>
      </c>
      <c r="C387" s="144" t="s">
        <v>396</v>
      </c>
      <c r="D387" s="144"/>
      <c r="E387" s="144"/>
      <c r="F387" s="145">
        <f aca="true" t="shared" si="52" ref="F387:H388">F388</f>
        <v>1111382</v>
      </c>
      <c r="G387" s="145">
        <f t="shared" si="52"/>
        <v>1111382</v>
      </c>
      <c r="H387" s="145">
        <f t="shared" si="52"/>
        <v>1111382</v>
      </c>
      <c r="I387" s="146"/>
      <c r="J387" s="146"/>
    </row>
    <row r="388" spans="1:10" ht="37.5">
      <c r="A388" s="149" t="s">
        <v>772</v>
      </c>
      <c r="B388" s="150" t="s">
        <v>770</v>
      </c>
      <c r="C388" s="150" t="s">
        <v>396</v>
      </c>
      <c r="D388" s="150" t="s">
        <v>773</v>
      </c>
      <c r="E388" s="150"/>
      <c r="F388" s="151">
        <f t="shared" si="52"/>
        <v>1111382</v>
      </c>
      <c r="G388" s="151">
        <f t="shared" si="52"/>
        <v>1111382</v>
      </c>
      <c r="H388" s="151">
        <f t="shared" si="52"/>
        <v>1111382</v>
      </c>
      <c r="I388" s="146"/>
      <c r="J388" s="146"/>
    </row>
    <row r="389" spans="1:10" ht="37.5">
      <c r="A389" s="155" t="s">
        <v>787</v>
      </c>
      <c r="B389" s="150" t="s">
        <v>770</v>
      </c>
      <c r="C389" s="150" t="s">
        <v>396</v>
      </c>
      <c r="D389" s="150" t="s">
        <v>788</v>
      </c>
      <c r="E389" s="150"/>
      <c r="F389" s="151">
        <f>F390+F393</f>
        <v>1111382</v>
      </c>
      <c r="G389" s="151">
        <f>G390+G393</f>
        <v>1111382</v>
      </c>
      <c r="H389" s="151">
        <f>H390+H393</f>
        <v>1111382</v>
      </c>
      <c r="I389" s="146"/>
      <c r="J389" s="146"/>
    </row>
    <row r="390" spans="1:10" ht="37.5">
      <c r="A390" s="155" t="s">
        <v>789</v>
      </c>
      <c r="B390" s="150" t="s">
        <v>770</v>
      </c>
      <c r="C390" s="150" t="s">
        <v>396</v>
      </c>
      <c r="D390" s="150" t="s">
        <v>790</v>
      </c>
      <c r="E390" s="150"/>
      <c r="F390" s="151">
        <f aca="true" t="shared" si="53" ref="F390:H391">F391</f>
        <v>52872</v>
      </c>
      <c r="G390" s="151">
        <f t="shared" si="53"/>
        <v>52872</v>
      </c>
      <c r="H390" s="151">
        <f t="shared" si="53"/>
        <v>52872</v>
      </c>
      <c r="I390" s="146"/>
      <c r="J390" s="146"/>
    </row>
    <row r="391" spans="1:10" ht="56.25">
      <c r="A391" s="149" t="s">
        <v>791</v>
      </c>
      <c r="B391" s="150" t="s">
        <v>770</v>
      </c>
      <c r="C391" s="150" t="s">
        <v>396</v>
      </c>
      <c r="D391" s="150" t="s">
        <v>792</v>
      </c>
      <c r="E391" s="150"/>
      <c r="F391" s="151">
        <f t="shared" si="53"/>
        <v>52872</v>
      </c>
      <c r="G391" s="151">
        <f t="shared" si="53"/>
        <v>52872</v>
      </c>
      <c r="H391" s="151">
        <f t="shared" si="53"/>
        <v>52872</v>
      </c>
      <c r="I391" s="146"/>
      <c r="J391" s="146"/>
    </row>
    <row r="392" spans="1:10" ht="75">
      <c r="A392" s="155" t="s">
        <v>371</v>
      </c>
      <c r="B392" s="150" t="s">
        <v>770</v>
      </c>
      <c r="C392" s="150" t="s">
        <v>396</v>
      </c>
      <c r="D392" s="150" t="s">
        <v>792</v>
      </c>
      <c r="E392" s="150" t="s">
        <v>379</v>
      </c>
      <c r="F392" s="151">
        <f>'Прил 6'!G523</f>
        <v>52872</v>
      </c>
      <c r="G392" s="151">
        <f>'Прил 6'!H523</f>
        <v>52872</v>
      </c>
      <c r="H392" s="151">
        <f>'Прил 6'!I523</f>
        <v>52872</v>
      </c>
      <c r="I392" s="146"/>
      <c r="J392" s="146"/>
    </row>
    <row r="393" spans="1:10" ht="37.5">
      <c r="A393" s="155" t="s">
        <v>761</v>
      </c>
      <c r="B393" s="150" t="s">
        <v>770</v>
      </c>
      <c r="C393" s="150" t="s">
        <v>396</v>
      </c>
      <c r="D393" s="150" t="s">
        <v>793</v>
      </c>
      <c r="E393" s="150"/>
      <c r="F393" s="151">
        <f>F394</f>
        <v>1058510</v>
      </c>
      <c r="G393" s="151">
        <f>G394</f>
        <v>1058510</v>
      </c>
      <c r="H393" s="151">
        <f>H394</f>
        <v>1058510</v>
      </c>
      <c r="I393" s="146"/>
      <c r="J393" s="146"/>
    </row>
    <row r="394" spans="1:10" ht="37.5">
      <c r="A394" s="155" t="s">
        <v>369</v>
      </c>
      <c r="B394" s="150" t="s">
        <v>770</v>
      </c>
      <c r="C394" s="150" t="s">
        <v>396</v>
      </c>
      <c r="D394" s="150" t="s">
        <v>794</v>
      </c>
      <c r="E394" s="150"/>
      <c r="F394" s="151">
        <f>F395+F396</f>
        <v>1058510</v>
      </c>
      <c r="G394" s="151">
        <f>G395+G396</f>
        <v>1058510</v>
      </c>
      <c r="H394" s="151">
        <f>H395+H396</f>
        <v>1058510</v>
      </c>
      <c r="I394" s="146"/>
      <c r="J394" s="146"/>
    </row>
    <row r="395" spans="1:10" ht="75">
      <c r="A395" s="155" t="s">
        <v>371</v>
      </c>
      <c r="B395" s="150" t="s">
        <v>770</v>
      </c>
      <c r="C395" s="150" t="s">
        <v>396</v>
      </c>
      <c r="D395" s="150" t="s">
        <v>794</v>
      </c>
      <c r="E395" s="150" t="s">
        <v>379</v>
      </c>
      <c r="F395" s="151">
        <f>'Прил 6'!G526</f>
        <v>1055510</v>
      </c>
      <c r="G395" s="151">
        <f>'Прил 6'!H526</f>
        <v>1055510</v>
      </c>
      <c r="H395" s="151">
        <f>'Прил 6'!I526</f>
        <v>1055510</v>
      </c>
      <c r="I395" s="146"/>
      <c r="J395" s="146"/>
    </row>
    <row r="396" spans="1:10" ht="37.5">
      <c r="A396" s="155" t="s">
        <v>407</v>
      </c>
      <c r="B396" s="150" t="s">
        <v>770</v>
      </c>
      <c r="C396" s="150" t="s">
        <v>396</v>
      </c>
      <c r="D396" s="150" t="s">
        <v>794</v>
      </c>
      <c r="E396" s="150" t="s">
        <v>438</v>
      </c>
      <c r="F396" s="151">
        <f>'Прил 6'!G527</f>
        <v>3000</v>
      </c>
      <c r="G396" s="151">
        <f>'Прил 6'!H527</f>
        <v>3000</v>
      </c>
      <c r="H396" s="151">
        <f>'Прил 6'!I527</f>
        <v>3000</v>
      </c>
      <c r="I396" s="146"/>
      <c r="J396" s="146"/>
    </row>
    <row r="397" spans="1:10" ht="24.75" customHeight="1">
      <c r="A397" s="173" t="s">
        <v>795</v>
      </c>
      <c r="B397" s="144" t="s">
        <v>525</v>
      </c>
      <c r="C397" s="144" t="s">
        <v>362</v>
      </c>
      <c r="D397" s="144"/>
      <c r="E397" s="144"/>
      <c r="F397" s="145">
        <f>F398</f>
        <v>534029</v>
      </c>
      <c r="G397" s="145">
        <f aca="true" t="shared" si="54" ref="G397:H401">G398</f>
        <v>534029</v>
      </c>
      <c r="H397" s="145">
        <f t="shared" si="54"/>
        <v>534029</v>
      </c>
      <c r="I397" s="146"/>
      <c r="J397" s="146"/>
    </row>
    <row r="398" spans="1:10" ht="23.25" customHeight="1">
      <c r="A398" s="173" t="s">
        <v>796</v>
      </c>
      <c r="B398" s="144" t="s">
        <v>525</v>
      </c>
      <c r="C398" s="144" t="s">
        <v>627</v>
      </c>
      <c r="D398" s="144"/>
      <c r="E398" s="144"/>
      <c r="F398" s="145">
        <f>F399</f>
        <v>534029</v>
      </c>
      <c r="G398" s="145">
        <f t="shared" si="54"/>
        <v>534029</v>
      </c>
      <c r="H398" s="145">
        <f t="shared" si="54"/>
        <v>534029</v>
      </c>
      <c r="I398" s="146"/>
      <c r="J398" s="146"/>
    </row>
    <row r="399" spans="1:10" ht="42.75" customHeight="1">
      <c r="A399" s="155" t="s">
        <v>423</v>
      </c>
      <c r="B399" s="150" t="s">
        <v>525</v>
      </c>
      <c r="C399" s="150" t="s">
        <v>627</v>
      </c>
      <c r="D399" s="150" t="s">
        <v>424</v>
      </c>
      <c r="E399" s="150"/>
      <c r="F399" s="151">
        <f>F400</f>
        <v>534029</v>
      </c>
      <c r="G399" s="151">
        <f t="shared" si="54"/>
        <v>534029</v>
      </c>
      <c r="H399" s="151">
        <f t="shared" si="54"/>
        <v>534029</v>
      </c>
      <c r="I399" s="146"/>
      <c r="J399" s="146"/>
    </row>
    <row r="400" spans="1:10" ht="42.75" customHeight="1">
      <c r="A400" s="155" t="s">
        <v>425</v>
      </c>
      <c r="B400" s="150" t="s">
        <v>525</v>
      </c>
      <c r="C400" s="150" t="s">
        <v>627</v>
      </c>
      <c r="D400" s="150" t="s">
        <v>426</v>
      </c>
      <c r="E400" s="150"/>
      <c r="F400" s="151">
        <f>F401</f>
        <v>534029</v>
      </c>
      <c r="G400" s="151">
        <f t="shared" si="54"/>
        <v>534029</v>
      </c>
      <c r="H400" s="151">
        <f t="shared" si="54"/>
        <v>534029</v>
      </c>
      <c r="I400" s="146"/>
      <c r="J400" s="146"/>
    </row>
    <row r="401" spans="1:10" ht="42" customHeight="1">
      <c r="A401" s="155" t="s">
        <v>797</v>
      </c>
      <c r="B401" s="150" t="s">
        <v>525</v>
      </c>
      <c r="C401" s="150" t="s">
        <v>627</v>
      </c>
      <c r="D401" s="150" t="s">
        <v>798</v>
      </c>
      <c r="E401" s="150"/>
      <c r="F401" s="151">
        <f>F402</f>
        <v>534029</v>
      </c>
      <c r="G401" s="151">
        <f t="shared" si="54"/>
        <v>534029</v>
      </c>
      <c r="H401" s="151">
        <f t="shared" si="54"/>
        <v>534029</v>
      </c>
      <c r="I401" s="146"/>
      <c r="J401" s="146"/>
    </row>
    <row r="402" spans="1:10" ht="42.75" customHeight="1">
      <c r="A402" s="155" t="s">
        <v>407</v>
      </c>
      <c r="B402" s="150" t="s">
        <v>525</v>
      </c>
      <c r="C402" s="150" t="s">
        <v>627</v>
      </c>
      <c r="D402" s="150" t="s">
        <v>798</v>
      </c>
      <c r="E402" s="150" t="s">
        <v>438</v>
      </c>
      <c r="F402" s="151">
        <f>'Прил 6'!G185</f>
        <v>534029</v>
      </c>
      <c r="G402" s="151">
        <f>'Прил 6'!H185</f>
        <v>534029</v>
      </c>
      <c r="H402" s="151">
        <f>'Прил 6'!I185</f>
        <v>534029</v>
      </c>
      <c r="I402" s="146"/>
      <c r="J402" s="146"/>
    </row>
    <row r="403" spans="1:10" ht="18.75">
      <c r="A403" s="157" t="s">
        <v>799</v>
      </c>
      <c r="B403" s="144">
        <v>10</v>
      </c>
      <c r="C403" s="144" t="s">
        <v>362</v>
      </c>
      <c r="D403" s="144"/>
      <c r="E403" s="144"/>
      <c r="F403" s="145">
        <f>F404+F410+F447+F486</f>
        <v>71564919</v>
      </c>
      <c r="G403" s="145">
        <f>G404+G410+G447+G486</f>
        <v>71562669</v>
      </c>
      <c r="H403" s="145">
        <f>H404+H410+H447+H486</f>
        <v>71560269</v>
      </c>
      <c r="I403" s="146"/>
      <c r="J403" s="146"/>
    </row>
    <row r="404" spans="1:10" ht="18.75">
      <c r="A404" s="157" t="s">
        <v>800</v>
      </c>
      <c r="B404" s="144" t="s">
        <v>801</v>
      </c>
      <c r="C404" s="144" t="s">
        <v>361</v>
      </c>
      <c r="D404" s="144"/>
      <c r="E404" s="144"/>
      <c r="F404" s="145">
        <f>F405</f>
        <v>30000</v>
      </c>
      <c r="G404" s="145">
        <f aca="true" t="shared" si="55" ref="G404:H408">G405</f>
        <v>30000</v>
      </c>
      <c r="H404" s="145">
        <f t="shared" si="55"/>
        <v>30000</v>
      </c>
      <c r="I404" s="146"/>
      <c r="J404" s="146"/>
    </row>
    <row r="405" spans="1:10" ht="41.25" customHeight="1">
      <c r="A405" s="159" t="s">
        <v>449</v>
      </c>
      <c r="B405" s="150" t="s">
        <v>801</v>
      </c>
      <c r="C405" s="150" t="s">
        <v>361</v>
      </c>
      <c r="D405" s="150" t="s">
        <v>450</v>
      </c>
      <c r="E405" s="144"/>
      <c r="F405" s="151">
        <f>F406</f>
        <v>30000</v>
      </c>
      <c r="G405" s="151">
        <f t="shared" si="55"/>
        <v>30000</v>
      </c>
      <c r="H405" s="151">
        <f t="shared" si="55"/>
        <v>30000</v>
      </c>
      <c r="I405" s="146"/>
      <c r="J405" s="146"/>
    </row>
    <row r="406" spans="1:10" ht="41.25" customHeight="1">
      <c r="A406" s="155" t="s">
        <v>460</v>
      </c>
      <c r="B406" s="150" t="s">
        <v>801</v>
      </c>
      <c r="C406" s="150" t="s">
        <v>361</v>
      </c>
      <c r="D406" s="150" t="s">
        <v>461</v>
      </c>
      <c r="E406" s="150"/>
      <c r="F406" s="151">
        <f>F407</f>
        <v>30000</v>
      </c>
      <c r="G406" s="151">
        <f t="shared" si="55"/>
        <v>30000</v>
      </c>
      <c r="H406" s="151">
        <f t="shared" si="55"/>
        <v>30000</v>
      </c>
      <c r="I406" s="146"/>
      <c r="J406" s="146"/>
    </row>
    <row r="407" spans="1:10" ht="39" customHeight="1">
      <c r="A407" s="164" t="s">
        <v>802</v>
      </c>
      <c r="B407" s="150" t="s">
        <v>801</v>
      </c>
      <c r="C407" s="150" t="s">
        <v>361</v>
      </c>
      <c r="D407" s="150" t="s">
        <v>803</v>
      </c>
      <c r="E407" s="150"/>
      <c r="F407" s="151">
        <f>F408</f>
        <v>30000</v>
      </c>
      <c r="G407" s="151">
        <f t="shared" si="55"/>
        <v>30000</v>
      </c>
      <c r="H407" s="151">
        <f t="shared" si="55"/>
        <v>30000</v>
      </c>
      <c r="I407" s="146"/>
      <c r="J407" s="146"/>
    </row>
    <row r="408" spans="1:10" ht="25.5" customHeight="1">
      <c r="A408" s="149" t="s">
        <v>804</v>
      </c>
      <c r="B408" s="150" t="s">
        <v>801</v>
      </c>
      <c r="C408" s="150" t="s">
        <v>361</v>
      </c>
      <c r="D408" s="150" t="s">
        <v>805</v>
      </c>
      <c r="E408" s="150"/>
      <c r="F408" s="151">
        <f>F409</f>
        <v>30000</v>
      </c>
      <c r="G408" s="151">
        <f t="shared" si="55"/>
        <v>30000</v>
      </c>
      <c r="H408" s="151">
        <f t="shared" si="55"/>
        <v>30000</v>
      </c>
      <c r="I408" s="146"/>
      <c r="J408" s="146"/>
    </row>
    <row r="409" spans="1:10" ht="18.75">
      <c r="A409" s="172" t="s">
        <v>751</v>
      </c>
      <c r="B409" s="150" t="s">
        <v>801</v>
      </c>
      <c r="C409" s="150" t="s">
        <v>361</v>
      </c>
      <c r="D409" s="150" t="s">
        <v>805</v>
      </c>
      <c r="E409" s="150" t="s">
        <v>752</v>
      </c>
      <c r="F409" s="151">
        <f>'Прил 6'!G245</f>
        <v>30000</v>
      </c>
      <c r="G409" s="151">
        <f>'Прил 6'!H245</f>
        <v>30000</v>
      </c>
      <c r="H409" s="151">
        <f>'Прил 6'!I245</f>
        <v>30000</v>
      </c>
      <c r="I409" s="146"/>
      <c r="J409" s="146"/>
    </row>
    <row r="410" spans="1:10" ht="18.75">
      <c r="A410" s="157" t="s">
        <v>806</v>
      </c>
      <c r="B410" s="144">
        <v>10</v>
      </c>
      <c r="C410" s="144" t="s">
        <v>373</v>
      </c>
      <c r="D410" s="150"/>
      <c r="E410" s="150"/>
      <c r="F410" s="145">
        <f>F411+F416+F433+F442</f>
        <v>40890007</v>
      </c>
      <c r="G410" s="145">
        <f>G411+G416+G433+G442</f>
        <v>40890007</v>
      </c>
      <c r="H410" s="145">
        <f>H411+H416+H433+H442</f>
        <v>40890007</v>
      </c>
      <c r="I410" s="146"/>
      <c r="J410" s="146"/>
    </row>
    <row r="411" spans="1:10" ht="37.5">
      <c r="A411" s="149" t="s">
        <v>772</v>
      </c>
      <c r="B411" s="150" t="s">
        <v>801</v>
      </c>
      <c r="C411" s="150" t="s">
        <v>373</v>
      </c>
      <c r="D411" s="150" t="s">
        <v>773</v>
      </c>
      <c r="E411" s="150"/>
      <c r="F411" s="151">
        <f>F412</f>
        <v>1829088</v>
      </c>
      <c r="G411" s="151">
        <f aca="true" t="shared" si="56" ref="G411:H414">G412</f>
        <v>1829088</v>
      </c>
      <c r="H411" s="151">
        <f t="shared" si="56"/>
        <v>1829088</v>
      </c>
      <c r="I411" s="146"/>
      <c r="J411" s="146"/>
    </row>
    <row r="412" spans="1:10" ht="37.5">
      <c r="A412" s="155" t="s">
        <v>787</v>
      </c>
      <c r="B412" s="150" t="s">
        <v>801</v>
      </c>
      <c r="C412" s="150" t="s">
        <v>373</v>
      </c>
      <c r="D412" s="150" t="s">
        <v>788</v>
      </c>
      <c r="E412" s="150"/>
      <c r="F412" s="151">
        <f>F413</f>
        <v>1829088</v>
      </c>
      <c r="G412" s="151">
        <f t="shared" si="56"/>
        <v>1829088</v>
      </c>
      <c r="H412" s="151">
        <f t="shared" si="56"/>
        <v>1829088</v>
      </c>
      <c r="I412" s="146"/>
      <c r="J412" s="146"/>
    </row>
    <row r="413" spans="1:10" ht="37.5">
      <c r="A413" s="159" t="s">
        <v>807</v>
      </c>
      <c r="B413" s="150" t="s">
        <v>801</v>
      </c>
      <c r="C413" s="150" t="s">
        <v>373</v>
      </c>
      <c r="D413" s="150" t="s">
        <v>808</v>
      </c>
      <c r="E413" s="150"/>
      <c r="F413" s="151">
        <f>F414</f>
        <v>1829088</v>
      </c>
      <c r="G413" s="151">
        <f t="shared" si="56"/>
        <v>1829088</v>
      </c>
      <c r="H413" s="151">
        <f t="shared" si="56"/>
        <v>1829088</v>
      </c>
      <c r="I413" s="146"/>
      <c r="J413" s="146"/>
    </row>
    <row r="414" spans="1:10" ht="56.25">
      <c r="A414" s="174" t="s">
        <v>809</v>
      </c>
      <c r="B414" s="150" t="s">
        <v>801</v>
      </c>
      <c r="C414" s="150" t="s">
        <v>373</v>
      </c>
      <c r="D414" s="150" t="s">
        <v>810</v>
      </c>
      <c r="E414" s="150"/>
      <c r="F414" s="151">
        <f>F415</f>
        <v>1829088</v>
      </c>
      <c r="G414" s="151">
        <f t="shared" si="56"/>
        <v>1829088</v>
      </c>
      <c r="H414" s="151">
        <f t="shared" si="56"/>
        <v>1829088</v>
      </c>
      <c r="I414" s="146"/>
      <c r="J414" s="146"/>
    </row>
    <row r="415" spans="1:10" ht="18.75">
      <c r="A415" s="172" t="s">
        <v>751</v>
      </c>
      <c r="B415" s="150" t="s">
        <v>801</v>
      </c>
      <c r="C415" s="150" t="s">
        <v>373</v>
      </c>
      <c r="D415" s="150" t="s">
        <v>810</v>
      </c>
      <c r="E415" s="150" t="s">
        <v>752</v>
      </c>
      <c r="F415" s="151">
        <f>'Прил 6'!G534</f>
        <v>1829088</v>
      </c>
      <c r="G415" s="151">
        <f>'Прил 6'!H534</f>
        <v>1829088</v>
      </c>
      <c r="H415" s="151">
        <f>'Прил 6'!I534</f>
        <v>1829088</v>
      </c>
      <c r="I415" s="146"/>
      <c r="J415" s="146"/>
    </row>
    <row r="416" spans="1:10" ht="37.5">
      <c r="A416" s="159" t="s">
        <v>449</v>
      </c>
      <c r="B416" s="150">
        <v>10</v>
      </c>
      <c r="C416" s="150" t="s">
        <v>373</v>
      </c>
      <c r="D416" s="150" t="s">
        <v>450</v>
      </c>
      <c r="E416" s="150"/>
      <c r="F416" s="151">
        <f>F417</f>
        <v>20095910</v>
      </c>
      <c r="G416" s="151">
        <f>G417</f>
        <v>20095910</v>
      </c>
      <c r="H416" s="151">
        <f>H417</f>
        <v>20095910</v>
      </c>
      <c r="I416" s="146"/>
      <c r="J416" s="146"/>
    </row>
    <row r="417" spans="1:10" ht="37.5">
      <c r="A417" s="155" t="s">
        <v>460</v>
      </c>
      <c r="B417" s="150">
        <v>10</v>
      </c>
      <c r="C417" s="150" t="s">
        <v>373</v>
      </c>
      <c r="D417" s="150" t="s">
        <v>461</v>
      </c>
      <c r="E417" s="150"/>
      <c r="F417" s="151">
        <f>F418+F422+F426</f>
        <v>20095910</v>
      </c>
      <c r="G417" s="151">
        <f>G418+G422+G426</f>
        <v>20095910</v>
      </c>
      <c r="H417" s="151">
        <f>H418+H422+H426</f>
        <v>20095910</v>
      </c>
      <c r="I417" s="146"/>
      <c r="J417" s="146"/>
    </row>
    <row r="418" spans="1:10" ht="37.5">
      <c r="A418" s="164" t="s">
        <v>811</v>
      </c>
      <c r="B418" s="150">
        <v>10</v>
      </c>
      <c r="C418" s="150" t="s">
        <v>373</v>
      </c>
      <c r="D418" s="150" t="s">
        <v>812</v>
      </c>
      <c r="E418" s="150"/>
      <c r="F418" s="151">
        <f>F419</f>
        <v>252427</v>
      </c>
      <c r="G418" s="151">
        <f>G419</f>
        <v>252427</v>
      </c>
      <c r="H418" s="151">
        <f>H419</f>
        <v>252427</v>
      </c>
      <c r="I418" s="146"/>
      <c r="J418" s="146"/>
    </row>
    <row r="419" spans="1:10" ht="37.5">
      <c r="A419" s="155" t="s">
        <v>813</v>
      </c>
      <c r="B419" s="150">
        <v>10</v>
      </c>
      <c r="C419" s="150" t="s">
        <v>373</v>
      </c>
      <c r="D419" s="150" t="s">
        <v>814</v>
      </c>
      <c r="E419" s="150"/>
      <c r="F419" s="151">
        <f>F420+F421</f>
        <v>252427</v>
      </c>
      <c r="G419" s="151">
        <f>G420+G421</f>
        <v>252427</v>
      </c>
      <c r="H419" s="151">
        <f>H420+H421</f>
        <v>252427</v>
      </c>
      <c r="I419" s="146"/>
      <c r="J419" s="146"/>
    </row>
    <row r="420" spans="1:10" ht="37.5">
      <c r="A420" s="155" t="s">
        <v>407</v>
      </c>
      <c r="B420" s="150">
        <v>10</v>
      </c>
      <c r="C420" s="150" t="s">
        <v>373</v>
      </c>
      <c r="D420" s="150" t="s">
        <v>814</v>
      </c>
      <c r="E420" s="175" t="s">
        <v>438</v>
      </c>
      <c r="F420" s="151">
        <f>'Прил 6'!G251</f>
        <v>4250</v>
      </c>
      <c r="G420" s="151">
        <f>'Прил 6'!H251</f>
        <v>4250</v>
      </c>
      <c r="H420" s="151">
        <f>'Прил 6'!I251</f>
        <v>4250</v>
      </c>
      <c r="I420" s="146"/>
      <c r="J420" s="146"/>
    </row>
    <row r="421" spans="1:10" ht="18.75">
      <c r="A421" s="172" t="s">
        <v>751</v>
      </c>
      <c r="B421" s="150">
        <v>10</v>
      </c>
      <c r="C421" s="150" t="s">
        <v>373</v>
      </c>
      <c r="D421" s="150" t="s">
        <v>814</v>
      </c>
      <c r="E421" s="175" t="s">
        <v>752</v>
      </c>
      <c r="F421" s="151">
        <f>'Прил 6'!G252</f>
        <v>248177</v>
      </c>
      <c r="G421" s="151">
        <f>'Прил 6'!H252</f>
        <v>248177</v>
      </c>
      <c r="H421" s="151">
        <f>'Прил 6'!I252</f>
        <v>248177</v>
      </c>
      <c r="I421" s="146"/>
      <c r="J421" s="146"/>
    </row>
    <row r="422" spans="1:10" ht="37.5">
      <c r="A422" s="164" t="s">
        <v>815</v>
      </c>
      <c r="B422" s="150">
        <v>10</v>
      </c>
      <c r="C422" s="150" t="s">
        <v>373</v>
      </c>
      <c r="D422" s="150" t="s">
        <v>816</v>
      </c>
      <c r="E422" s="150"/>
      <c r="F422" s="151">
        <f>F423</f>
        <v>1287647</v>
      </c>
      <c r="G422" s="151">
        <f>G423</f>
        <v>1287647</v>
      </c>
      <c r="H422" s="151">
        <f>H423</f>
        <v>1287647</v>
      </c>
      <c r="I422" s="146"/>
      <c r="J422" s="146"/>
    </row>
    <row r="423" spans="1:10" ht="37.5">
      <c r="A423" s="155" t="s">
        <v>817</v>
      </c>
      <c r="B423" s="150">
        <v>10</v>
      </c>
      <c r="C423" s="150" t="s">
        <v>373</v>
      </c>
      <c r="D423" s="150" t="s">
        <v>818</v>
      </c>
      <c r="E423" s="150"/>
      <c r="F423" s="151">
        <f>F424+F425</f>
        <v>1287647</v>
      </c>
      <c r="G423" s="151">
        <f>G424+G425</f>
        <v>1287647</v>
      </c>
      <c r="H423" s="151">
        <f>H424+H425</f>
        <v>1287647</v>
      </c>
      <c r="I423" s="146"/>
      <c r="J423" s="146"/>
    </row>
    <row r="424" spans="1:10" ht="37.5">
      <c r="A424" s="155" t="s">
        <v>407</v>
      </c>
      <c r="B424" s="150">
        <v>10</v>
      </c>
      <c r="C424" s="150" t="s">
        <v>373</v>
      </c>
      <c r="D424" s="150" t="s">
        <v>818</v>
      </c>
      <c r="E424" s="150" t="s">
        <v>438</v>
      </c>
      <c r="F424" s="151">
        <f>'Прил 6'!G255</f>
        <v>17000</v>
      </c>
      <c r="G424" s="151">
        <f>'Прил 6'!H255</f>
        <v>17000</v>
      </c>
      <c r="H424" s="151">
        <f>'Прил 6'!I255</f>
        <v>17000</v>
      </c>
      <c r="I424" s="146"/>
      <c r="J424" s="146"/>
    </row>
    <row r="425" spans="1:10" ht="18.75">
      <c r="A425" s="172" t="s">
        <v>751</v>
      </c>
      <c r="B425" s="150">
        <v>10</v>
      </c>
      <c r="C425" s="150" t="s">
        <v>373</v>
      </c>
      <c r="D425" s="150" t="s">
        <v>818</v>
      </c>
      <c r="E425" s="150" t="s">
        <v>752</v>
      </c>
      <c r="F425" s="151">
        <f>'Прил 6'!G256</f>
        <v>1270647</v>
      </c>
      <c r="G425" s="151">
        <f>'Прил 6'!H256</f>
        <v>1270647</v>
      </c>
      <c r="H425" s="151">
        <f>'Прил 6'!I256</f>
        <v>1270647</v>
      </c>
      <c r="I425" s="146"/>
      <c r="J425" s="146"/>
    </row>
    <row r="426" spans="1:10" ht="37.5">
      <c r="A426" s="164" t="s">
        <v>819</v>
      </c>
      <c r="B426" s="150">
        <v>10</v>
      </c>
      <c r="C426" s="150" t="s">
        <v>373</v>
      </c>
      <c r="D426" s="150" t="s">
        <v>820</v>
      </c>
      <c r="E426" s="150"/>
      <c r="F426" s="151">
        <f>F427+F430</f>
        <v>18555836</v>
      </c>
      <c r="G426" s="151">
        <f>G427+G430</f>
        <v>18555836</v>
      </c>
      <c r="H426" s="151">
        <f>H427+H430</f>
        <v>18555836</v>
      </c>
      <c r="I426" s="146"/>
      <c r="J426" s="146"/>
    </row>
    <row r="427" spans="1:10" ht="18.75">
      <c r="A427" s="155" t="s">
        <v>821</v>
      </c>
      <c r="B427" s="150">
        <v>10</v>
      </c>
      <c r="C427" s="150" t="s">
        <v>373</v>
      </c>
      <c r="D427" s="150" t="s">
        <v>822</v>
      </c>
      <c r="E427" s="150"/>
      <c r="F427" s="151">
        <f>F428+F429</f>
        <v>16535386</v>
      </c>
      <c r="G427" s="151">
        <f>G428+G429</f>
        <v>16535386</v>
      </c>
      <c r="H427" s="151">
        <f>H428+H429</f>
        <v>16535386</v>
      </c>
      <c r="I427" s="146"/>
      <c r="J427" s="146"/>
    </row>
    <row r="428" spans="1:10" ht="37.5">
      <c r="A428" s="155" t="s">
        <v>407</v>
      </c>
      <c r="B428" s="150">
        <v>10</v>
      </c>
      <c r="C428" s="150" t="s">
        <v>373</v>
      </c>
      <c r="D428" s="150" t="s">
        <v>822</v>
      </c>
      <c r="E428" s="150" t="s">
        <v>438</v>
      </c>
      <c r="F428" s="151">
        <f>'Прил 6'!G259</f>
        <v>287000</v>
      </c>
      <c r="G428" s="151">
        <f>'Прил 6'!H259</f>
        <v>287000</v>
      </c>
      <c r="H428" s="151">
        <f>'Прил 6'!I259</f>
        <v>287000</v>
      </c>
      <c r="I428" s="146"/>
      <c r="J428" s="146"/>
    </row>
    <row r="429" spans="1:10" ht="18.75">
      <c r="A429" s="172" t="s">
        <v>751</v>
      </c>
      <c r="B429" s="150">
        <v>10</v>
      </c>
      <c r="C429" s="150" t="s">
        <v>373</v>
      </c>
      <c r="D429" s="150" t="s">
        <v>822</v>
      </c>
      <c r="E429" s="150" t="s">
        <v>752</v>
      </c>
      <c r="F429" s="151">
        <f>'Прил 6'!G260</f>
        <v>16248386</v>
      </c>
      <c r="G429" s="151">
        <f>'Прил 6'!H260</f>
        <v>16248386</v>
      </c>
      <c r="H429" s="151">
        <f>'Прил 6'!I260</f>
        <v>16248386</v>
      </c>
      <c r="I429" s="146"/>
      <c r="J429" s="146"/>
    </row>
    <row r="430" spans="1:10" ht="18.75">
      <c r="A430" s="149" t="s">
        <v>823</v>
      </c>
      <c r="B430" s="150">
        <v>10</v>
      </c>
      <c r="C430" s="150" t="s">
        <v>373</v>
      </c>
      <c r="D430" s="150" t="s">
        <v>824</v>
      </c>
      <c r="E430" s="150"/>
      <c r="F430" s="151">
        <f>F431+F432</f>
        <v>2020450</v>
      </c>
      <c r="G430" s="151">
        <f>G431+G432</f>
        <v>2020450</v>
      </c>
      <c r="H430" s="151">
        <f>H431+H432</f>
        <v>2020450</v>
      </c>
      <c r="I430" s="146"/>
      <c r="J430" s="146"/>
    </row>
    <row r="431" spans="1:10" ht="37.5">
      <c r="A431" s="155" t="s">
        <v>407</v>
      </c>
      <c r="B431" s="150">
        <v>10</v>
      </c>
      <c r="C431" s="150" t="s">
        <v>373</v>
      </c>
      <c r="D431" s="150" t="s">
        <v>824</v>
      </c>
      <c r="E431" s="150" t="s">
        <v>438</v>
      </c>
      <c r="F431" s="151">
        <f>'Прил 6'!G262</f>
        <v>40450</v>
      </c>
      <c r="G431" s="151">
        <f>'Прил 6'!H262</f>
        <v>40450</v>
      </c>
      <c r="H431" s="151">
        <f>'Прил 6'!I262</f>
        <v>40450</v>
      </c>
      <c r="I431" s="146"/>
      <c r="J431" s="146"/>
    </row>
    <row r="432" spans="1:10" ht="18.75">
      <c r="A432" s="172" t="s">
        <v>751</v>
      </c>
      <c r="B432" s="150">
        <v>10</v>
      </c>
      <c r="C432" s="150" t="s">
        <v>373</v>
      </c>
      <c r="D432" s="150" t="s">
        <v>824</v>
      </c>
      <c r="E432" s="150" t="s">
        <v>752</v>
      </c>
      <c r="F432" s="151">
        <f>'Прил 6'!G263</f>
        <v>1980000</v>
      </c>
      <c r="G432" s="151">
        <f>'Прил 6'!H263</f>
        <v>1980000</v>
      </c>
      <c r="H432" s="151">
        <f>'Прил 6'!I263</f>
        <v>1980000</v>
      </c>
      <c r="I432" s="146"/>
      <c r="J432" s="146"/>
    </row>
    <row r="433" spans="1:10" ht="37.5">
      <c r="A433" s="155" t="s">
        <v>629</v>
      </c>
      <c r="B433" s="150" t="s">
        <v>801</v>
      </c>
      <c r="C433" s="150" t="s">
        <v>373</v>
      </c>
      <c r="D433" s="150" t="s">
        <v>630</v>
      </c>
      <c r="E433" s="150"/>
      <c r="F433" s="151">
        <f>F434+F438</f>
        <v>17165009</v>
      </c>
      <c r="G433" s="151">
        <f>G434+G438</f>
        <v>17165009</v>
      </c>
      <c r="H433" s="151">
        <f>H434+H438</f>
        <v>17165009</v>
      </c>
      <c r="I433" s="146"/>
      <c r="J433" s="146"/>
    </row>
    <row r="434" spans="1:10" ht="18.75">
      <c r="A434" s="155" t="s">
        <v>631</v>
      </c>
      <c r="B434" s="150" t="s">
        <v>801</v>
      </c>
      <c r="C434" s="150" t="s">
        <v>373</v>
      </c>
      <c r="D434" s="150" t="s">
        <v>632</v>
      </c>
      <c r="E434" s="150"/>
      <c r="F434" s="151">
        <f>F435</f>
        <v>16775009</v>
      </c>
      <c r="G434" s="151">
        <f aca="true" t="shared" si="57" ref="G434:H436">G435</f>
        <v>16775009</v>
      </c>
      <c r="H434" s="151">
        <f t="shared" si="57"/>
        <v>16775009</v>
      </c>
      <c r="I434" s="146"/>
      <c r="J434" s="146"/>
    </row>
    <row r="435" spans="1:10" ht="37.5">
      <c r="A435" s="155" t="s">
        <v>637</v>
      </c>
      <c r="B435" s="150" t="s">
        <v>801</v>
      </c>
      <c r="C435" s="150" t="s">
        <v>373</v>
      </c>
      <c r="D435" s="150" t="s">
        <v>638</v>
      </c>
      <c r="E435" s="150"/>
      <c r="F435" s="151">
        <f>F436</f>
        <v>16775009</v>
      </c>
      <c r="G435" s="151">
        <f t="shared" si="57"/>
        <v>16775009</v>
      </c>
      <c r="H435" s="151">
        <f t="shared" si="57"/>
        <v>16775009</v>
      </c>
      <c r="I435" s="146"/>
      <c r="J435" s="146"/>
    </row>
    <row r="436" spans="1:10" ht="93.75">
      <c r="A436" s="155" t="s">
        <v>825</v>
      </c>
      <c r="B436" s="150" t="s">
        <v>801</v>
      </c>
      <c r="C436" s="150" t="s">
        <v>373</v>
      </c>
      <c r="D436" s="150" t="s">
        <v>826</v>
      </c>
      <c r="E436" s="150"/>
      <c r="F436" s="151">
        <f>F437</f>
        <v>16775009</v>
      </c>
      <c r="G436" s="151">
        <f t="shared" si="57"/>
        <v>16775009</v>
      </c>
      <c r="H436" s="151">
        <f t="shared" si="57"/>
        <v>16775009</v>
      </c>
      <c r="I436" s="146"/>
      <c r="J436" s="146"/>
    </row>
    <row r="437" spans="1:10" ht="37.5">
      <c r="A437" s="155" t="s">
        <v>456</v>
      </c>
      <c r="B437" s="150" t="s">
        <v>801</v>
      </c>
      <c r="C437" s="150" t="s">
        <v>373</v>
      </c>
      <c r="D437" s="150" t="s">
        <v>826</v>
      </c>
      <c r="E437" s="150" t="s">
        <v>457</v>
      </c>
      <c r="F437" s="151">
        <f>'Прил 6'!G464</f>
        <v>16775009</v>
      </c>
      <c r="G437" s="151">
        <f>'Прил 6'!H464</f>
        <v>16775009</v>
      </c>
      <c r="H437" s="151">
        <f>'Прил 6'!I464</f>
        <v>16775009</v>
      </c>
      <c r="I437" s="146"/>
      <c r="J437" s="146"/>
    </row>
    <row r="438" spans="1:10" ht="44.25" customHeight="1">
      <c r="A438" s="155" t="s">
        <v>721</v>
      </c>
      <c r="B438" s="150" t="s">
        <v>801</v>
      </c>
      <c r="C438" s="150" t="s">
        <v>373</v>
      </c>
      <c r="D438" s="150" t="s">
        <v>722</v>
      </c>
      <c r="E438" s="150"/>
      <c r="F438" s="176">
        <f>F439</f>
        <v>390000</v>
      </c>
      <c r="G438" s="176">
        <f aca="true" t="shared" si="58" ref="G438:H440">G439</f>
        <v>390000</v>
      </c>
      <c r="H438" s="176">
        <f t="shared" si="58"/>
        <v>390000</v>
      </c>
      <c r="I438" s="146"/>
      <c r="J438" s="146"/>
    </row>
    <row r="439" spans="1:10" ht="37.5">
      <c r="A439" s="155" t="s">
        <v>827</v>
      </c>
      <c r="B439" s="150" t="s">
        <v>801</v>
      </c>
      <c r="C439" s="150" t="s">
        <v>373</v>
      </c>
      <c r="D439" s="150" t="s">
        <v>731</v>
      </c>
      <c r="E439" s="150"/>
      <c r="F439" s="176">
        <f>F440</f>
        <v>390000</v>
      </c>
      <c r="G439" s="176">
        <f t="shared" si="58"/>
        <v>390000</v>
      </c>
      <c r="H439" s="176">
        <f t="shared" si="58"/>
        <v>390000</v>
      </c>
      <c r="I439" s="146"/>
      <c r="J439" s="146"/>
    </row>
    <row r="440" spans="1:10" ht="81" customHeight="1">
      <c r="A440" s="149" t="s">
        <v>825</v>
      </c>
      <c r="B440" s="150" t="s">
        <v>801</v>
      </c>
      <c r="C440" s="150" t="s">
        <v>373</v>
      </c>
      <c r="D440" s="150" t="s">
        <v>828</v>
      </c>
      <c r="E440" s="150"/>
      <c r="F440" s="176">
        <f>F441</f>
        <v>390000</v>
      </c>
      <c r="G440" s="176">
        <f t="shared" si="58"/>
        <v>390000</v>
      </c>
      <c r="H440" s="176">
        <f t="shared" si="58"/>
        <v>390000</v>
      </c>
      <c r="I440" s="146"/>
      <c r="J440" s="146"/>
    </row>
    <row r="441" spans="1:10" ht="37.5">
      <c r="A441" s="155" t="s">
        <v>456</v>
      </c>
      <c r="B441" s="150" t="s">
        <v>801</v>
      </c>
      <c r="C441" s="150" t="s">
        <v>373</v>
      </c>
      <c r="D441" s="150" t="s">
        <v>828</v>
      </c>
      <c r="E441" s="150" t="s">
        <v>457</v>
      </c>
      <c r="F441" s="176">
        <f>'Прил 6'!G539</f>
        <v>390000</v>
      </c>
      <c r="G441" s="176">
        <f>'Прил 6'!H539</f>
        <v>390000</v>
      </c>
      <c r="H441" s="176">
        <f>'Прил 6'!I539</f>
        <v>390000</v>
      </c>
      <c r="I441" s="146"/>
      <c r="J441" s="146"/>
    </row>
    <row r="442" spans="1:10" ht="40.5" customHeight="1">
      <c r="A442" s="155" t="s">
        <v>570</v>
      </c>
      <c r="B442" s="150" t="s">
        <v>801</v>
      </c>
      <c r="C442" s="150" t="s">
        <v>373</v>
      </c>
      <c r="D442" s="150" t="s">
        <v>572</v>
      </c>
      <c r="E442" s="150"/>
      <c r="F442" s="151">
        <f>F443</f>
        <v>1800000</v>
      </c>
      <c r="G442" s="151">
        <f aca="true" t="shared" si="59" ref="G442:H445">G443</f>
        <v>1800000</v>
      </c>
      <c r="H442" s="151">
        <f t="shared" si="59"/>
        <v>1800000</v>
      </c>
      <c r="I442" s="146"/>
      <c r="J442" s="146"/>
    </row>
    <row r="443" spans="1:10" ht="38.25" customHeight="1">
      <c r="A443" s="164" t="s">
        <v>573</v>
      </c>
      <c r="B443" s="150" t="s">
        <v>801</v>
      </c>
      <c r="C443" s="150" t="s">
        <v>373</v>
      </c>
      <c r="D443" s="150" t="s">
        <v>574</v>
      </c>
      <c r="E443" s="150"/>
      <c r="F443" s="151">
        <f>F444</f>
        <v>1800000</v>
      </c>
      <c r="G443" s="151">
        <f t="shared" si="59"/>
        <v>1800000</v>
      </c>
      <c r="H443" s="151">
        <f t="shared" si="59"/>
        <v>1800000</v>
      </c>
      <c r="I443" s="146"/>
      <c r="J443" s="146"/>
    </row>
    <row r="444" spans="1:10" ht="44.25" customHeight="1">
      <c r="A444" s="164" t="s">
        <v>829</v>
      </c>
      <c r="B444" s="150" t="s">
        <v>801</v>
      </c>
      <c r="C444" s="150" t="s">
        <v>373</v>
      </c>
      <c r="D444" s="161" t="s">
        <v>830</v>
      </c>
      <c r="E444" s="150"/>
      <c r="F444" s="151">
        <f>F445</f>
        <v>1800000</v>
      </c>
      <c r="G444" s="151">
        <f t="shared" si="59"/>
        <v>1800000</v>
      </c>
      <c r="H444" s="151">
        <f t="shared" si="59"/>
        <v>1800000</v>
      </c>
      <c r="I444" s="146"/>
      <c r="J444" s="146"/>
    </row>
    <row r="445" spans="1:10" ht="18.75">
      <c r="A445" s="171" t="s">
        <v>831</v>
      </c>
      <c r="B445" s="150" t="s">
        <v>801</v>
      </c>
      <c r="C445" s="150" t="s">
        <v>373</v>
      </c>
      <c r="D445" s="161" t="s">
        <v>832</v>
      </c>
      <c r="E445" s="150"/>
      <c r="F445" s="151">
        <f>F446</f>
        <v>1800000</v>
      </c>
      <c r="G445" s="151">
        <f t="shared" si="59"/>
        <v>1800000</v>
      </c>
      <c r="H445" s="151">
        <f t="shared" si="59"/>
        <v>1800000</v>
      </c>
      <c r="I445" s="146"/>
      <c r="J445" s="146"/>
    </row>
    <row r="446" spans="1:10" ht="18.75">
      <c r="A446" s="171" t="s">
        <v>751</v>
      </c>
      <c r="B446" s="150" t="s">
        <v>801</v>
      </c>
      <c r="C446" s="150" t="s">
        <v>373</v>
      </c>
      <c r="D446" s="161" t="s">
        <v>832</v>
      </c>
      <c r="E446" s="150" t="s">
        <v>752</v>
      </c>
      <c r="F446" s="151">
        <f>'Прил 6'!G192</f>
        <v>1800000</v>
      </c>
      <c r="G446" s="151">
        <f>'Прил 6'!H192</f>
        <v>1800000</v>
      </c>
      <c r="H446" s="151">
        <f>'Прил 6'!I192</f>
        <v>1800000</v>
      </c>
      <c r="I446" s="146"/>
      <c r="J446" s="146"/>
    </row>
    <row r="447" spans="1:10" ht="18.75">
      <c r="A447" s="157" t="s">
        <v>833</v>
      </c>
      <c r="B447" s="144">
        <v>10</v>
      </c>
      <c r="C447" s="144" t="s">
        <v>396</v>
      </c>
      <c r="D447" s="161"/>
      <c r="E447" s="150"/>
      <c r="F447" s="145">
        <f>F448+F457+F466+F482</f>
        <v>27281112</v>
      </c>
      <c r="G447" s="145">
        <f>G448+G457+G466+G482</f>
        <v>27278862</v>
      </c>
      <c r="H447" s="145">
        <f>H448+H457+H466+H482</f>
        <v>27276462</v>
      </c>
      <c r="I447" s="146"/>
      <c r="J447" s="146"/>
    </row>
    <row r="448" spans="1:10" ht="37.5">
      <c r="A448" s="149" t="s">
        <v>772</v>
      </c>
      <c r="B448" s="150" t="s">
        <v>801</v>
      </c>
      <c r="C448" s="150" t="s">
        <v>396</v>
      </c>
      <c r="D448" s="150" t="s">
        <v>773</v>
      </c>
      <c r="E448" s="150"/>
      <c r="F448" s="151">
        <f>F449+F453</f>
        <v>1800</v>
      </c>
      <c r="G448" s="151">
        <f>G449+G453</f>
        <v>1800</v>
      </c>
      <c r="H448" s="151">
        <f>H449+H453</f>
        <v>1800</v>
      </c>
      <c r="I448" s="146"/>
      <c r="J448" s="146"/>
    </row>
    <row r="449" spans="1:10" ht="18.75">
      <c r="A449" s="155" t="s">
        <v>781</v>
      </c>
      <c r="B449" s="150" t="s">
        <v>801</v>
      </c>
      <c r="C449" s="150" t="s">
        <v>396</v>
      </c>
      <c r="D449" s="150" t="s">
        <v>782</v>
      </c>
      <c r="E449" s="150"/>
      <c r="F449" s="151">
        <f>F450</f>
        <v>1200</v>
      </c>
      <c r="G449" s="151">
        <f aca="true" t="shared" si="60" ref="G449:H451">G450</f>
        <v>1200</v>
      </c>
      <c r="H449" s="151">
        <f t="shared" si="60"/>
        <v>1200</v>
      </c>
      <c r="I449" s="146"/>
      <c r="J449" s="146"/>
    </row>
    <row r="450" spans="1:10" ht="37.5">
      <c r="A450" s="155" t="s">
        <v>783</v>
      </c>
      <c r="B450" s="150" t="s">
        <v>801</v>
      </c>
      <c r="C450" s="150" t="s">
        <v>396</v>
      </c>
      <c r="D450" s="150" t="s">
        <v>784</v>
      </c>
      <c r="E450" s="150"/>
      <c r="F450" s="151">
        <f>F451</f>
        <v>1200</v>
      </c>
      <c r="G450" s="151">
        <f t="shared" si="60"/>
        <v>1200</v>
      </c>
      <c r="H450" s="151">
        <f t="shared" si="60"/>
        <v>1200</v>
      </c>
      <c r="I450" s="146"/>
      <c r="J450" s="146"/>
    </row>
    <row r="451" spans="1:10" ht="37.5">
      <c r="A451" s="155" t="s">
        <v>521</v>
      </c>
      <c r="B451" s="150" t="s">
        <v>801</v>
      </c>
      <c r="C451" s="150" t="s">
        <v>396</v>
      </c>
      <c r="D451" s="150" t="s">
        <v>785</v>
      </c>
      <c r="E451" s="150"/>
      <c r="F451" s="151">
        <f>F452</f>
        <v>1200</v>
      </c>
      <c r="G451" s="151">
        <f t="shared" si="60"/>
        <v>1200</v>
      </c>
      <c r="H451" s="151">
        <f t="shared" si="60"/>
        <v>1200</v>
      </c>
      <c r="I451" s="146"/>
      <c r="J451" s="146"/>
    </row>
    <row r="452" spans="1:10" ht="37.5">
      <c r="A452" s="155" t="s">
        <v>456</v>
      </c>
      <c r="B452" s="150" t="s">
        <v>801</v>
      </c>
      <c r="C452" s="150" t="s">
        <v>396</v>
      </c>
      <c r="D452" s="150" t="s">
        <v>785</v>
      </c>
      <c r="E452" s="150" t="s">
        <v>457</v>
      </c>
      <c r="F452" s="151">
        <f>'Прил 6'!G545</f>
        <v>1200</v>
      </c>
      <c r="G452" s="151">
        <f>'Прил 6'!H545</f>
        <v>1200</v>
      </c>
      <c r="H452" s="151">
        <f>'Прил 6'!I545</f>
        <v>1200</v>
      </c>
      <c r="I452" s="146"/>
      <c r="J452" s="146"/>
    </row>
    <row r="453" spans="1:10" ht="75">
      <c r="A453" s="155" t="s">
        <v>834</v>
      </c>
      <c r="B453" s="150" t="s">
        <v>801</v>
      </c>
      <c r="C453" s="150" t="s">
        <v>396</v>
      </c>
      <c r="D453" s="150" t="s">
        <v>788</v>
      </c>
      <c r="E453" s="150"/>
      <c r="F453" s="151">
        <f>F454</f>
        <v>600</v>
      </c>
      <c r="G453" s="151">
        <f aca="true" t="shared" si="61" ref="G453:H455">G454</f>
        <v>600</v>
      </c>
      <c r="H453" s="151">
        <f t="shared" si="61"/>
        <v>600</v>
      </c>
      <c r="I453" s="146"/>
      <c r="J453" s="146"/>
    </row>
    <row r="454" spans="1:10" ht="37.5">
      <c r="A454" s="155" t="s">
        <v>761</v>
      </c>
      <c r="B454" s="150" t="s">
        <v>801</v>
      </c>
      <c r="C454" s="150" t="s">
        <v>396</v>
      </c>
      <c r="D454" s="150" t="s">
        <v>793</v>
      </c>
      <c r="E454" s="150"/>
      <c r="F454" s="151">
        <f>F455</f>
        <v>600</v>
      </c>
      <c r="G454" s="151">
        <f t="shared" si="61"/>
        <v>600</v>
      </c>
      <c r="H454" s="151">
        <f t="shared" si="61"/>
        <v>600</v>
      </c>
      <c r="I454" s="146"/>
      <c r="J454" s="146"/>
    </row>
    <row r="455" spans="1:10" ht="37.5">
      <c r="A455" s="155" t="s">
        <v>369</v>
      </c>
      <c r="B455" s="150" t="s">
        <v>801</v>
      </c>
      <c r="C455" s="150" t="s">
        <v>396</v>
      </c>
      <c r="D455" s="150" t="s">
        <v>794</v>
      </c>
      <c r="E455" s="150"/>
      <c r="F455" s="151">
        <f>F456</f>
        <v>600</v>
      </c>
      <c r="G455" s="151">
        <f t="shared" si="61"/>
        <v>600</v>
      </c>
      <c r="H455" s="151">
        <f t="shared" si="61"/>
        <v>600</v>
      </c>
      <c r="I455" s="146"/>
      <c r="J455" s="146"/>
    </row>
    <row r="456" spans="1:10" ht="75">
      <c r="A456" s="155" t="s">
        <v>371</v>
      </c>
      <c r="B456" s="150" t="s">
        <v>801</v>
      </c>
      <c r="C456" s="150" t="s">
        <v>396</v>
      </c>
      <c r="D456" s="150" t="s">
        <v>794</v>
      </c>
      <c r="E456" s="150" t="s">
        <v>379</v>
      </c>
      <c r="F456" s="151">
        <f>'Прил 6'!G549</f>
        <v>600</v>
      </c>
      <c r="G456" s="151">
        <f>'Прил 6'!H549</f>
        <v>600</v>
      </c>
      <c r="H456" s="151">
        <f>'Прил 6'!I549</f>
        <v>600</v>
      </c>
      <c r="I456" s="146"/>
      <c r="J456" s="146"/>
    </row>
    <row r="457" spans="1:10" ht="37.5">
      <c r="A457" s="159" t="s">
        <v>449</v>
      </c>
      <c r="B457" s="150" t="s">
        <v>801</v>
      </c>
      <c r="C457" s="150" t="s">
        <v>396</v>
      </c>
      <c r="D457" s="150" t="s">
        <v>450</v>
      </c>
      <c r="E457" s="150"/>
      <c r="F457" s="151">
        <f>F458+F462</f>
        <v>20906967</v>
      </c>
      <c r="G457" s="151">
        <f>G458+G462</f>
        <v>20906967</v>
      </c>
      <c r="H457" s="151">
        <f>H458+H462</f>
        <v>20906967</v>
      </c>
      <c r="I457" s="146"/>
      <c r="J457" s="146"/>
    </row>
    <row r="458" spans="1:10" ht="37.5">
      <c r="A458" s="155" t="s">
        <v>460</v>
      </c>
      <c r="B458" s="150" t="s">
        <v>801</v>
      </c>
      <c r="C458" s="150" t="s">
        <v>396</v>
      </c>
      <c r="D458" s="150" t="s">
        <v>461</v>
      </c>
      <c r="E458" s="150"/>
      <c r="F458" s="151">
        <f>F459</f>
        <v>2777226</v>
      </c>
      <c r="G458" s="151">
        <f aca="true" t="shared" si="62" ref="G458:H460">G459</f>
        <v>2777226</v>
      </c>
      <c r="H458" s="151">
        <f t="shared" si="62"/>
        <v>2777226</v>
      </c>
      <c r="I458" s="146"/>
      <c r="J458" s="146"/>
    </row>
    <row r="459" spans="1:10" ht="56.25">
      <c r="A459" s="155" t="s">
        <v>835</v>
      </c>
      <c r="B459" s="150" t="s">
        <v>801</v>
      </c>
      <c r="C459" s="150" t="s">
        <v>396</v>
      </c>
      <c r="D459" s="150" t="s">
        <v>836</v>
      </c>
      <c r="E459" s="150"/>
      <c r="F459" s="151">
        <f>F460</f>
        <v>2777226</v>
      </c>
      <c r="G459" s="151">
        <f t="shared" si="62"/>
        <v>2777226</v>
      </c>
      <c r="H459" s="151">
        <f t="shared" si="62"/>
        <v>2777226</v>
      </c>
      <c r="I459" s="146"/>
      <c r="J459" s="146"/>
    </row>
    <row r="460" spans="1:10" ht="18.75">
      <c r="A460" s="155" t="s">
        <v>837</v>
      </c>
      <c r="B460" s="150" t="s">
        <v>801</v>
      </c>
      <c r="C460" s="150" t="s">
        <v>396</v>
      </c>
      <c r="D460" s="150" t="s">
        <v>838</v>
      </c>
      <c r="E460" s="150"/>
      <c r="F460" s="151">
        <f>F461</f>
        <v>2777226</v>
      </c>
      <c r="G460" s="151">
        <f t="shared" si="62"/>
        <v>2777226</v>
      </c>
      <c r="H460" s="151">
        <f t="shared" si="62"/>
        <v>2777226</v>
      </c>
      <c r="I460" s="146"/>
      <c r="J460" s="146"/>
    </row>
    <row r="461" spans="1:10" ht="18.75">
      <c r="A461" s="172" t="s">
        <v>751</v>
      </c>
      <c r="B461" s="150" t="s">
        <v>801</v>
      </c>
      <c r="C461" s="150" t="s">
        <v>396</v>
      </c>
      <c r="D461" s="150" t="s">
        <v>838</v>
      </c>
      <c r="E461" s="150" t="s">
        <v>752</v>
      </c>
      <c r="F461" s="151">
        <f>'Прил 6'!G269</f>
        <v>2777226</v>
      </c>
      <c r="G461" s="151">
        <f>'Прил 6'!H269</f>
        <v>2777226</v>
      </c>
      <c r="H461" s="151">
        <f>'Прил 6'!I269</f>
        <v>2777226</v>
      </c>
      <c r="I461" s="146"/>
      <c r="J461" s="146"/>
    </row>
    <row r="462" spans="1:10" ht="39" customHeight="1">
      <c r="A462" s="159" t="s">
        <v>466</v>
      </c>
      <c r="B462" s="150">
        <v>10</v>
      </c>
      <c r="C462" s="150" t="s">
        <v>396</v>
      </c>
      <c r="D462" s="150" t="s">
        <v>467</v>
      </c>
      <c r="E462" s="150"/>
      <c r="F462" s="151">
        <f>F463</f>
        <v>18129741</v>
      </c>
      <c r="G462" s="151">
        <f aca="true" t="shared" si="63" ref="G462:H464">G463</f>
        <v>18129741</v>
      </c>
      <c r="H462" s="151">
        <f t="shared" si="63"/>
        <v>18129741</v>
      </c>
      <c r="I462" s="146"/>
      <c r="J462" s="146"/>
    </row>
    <row r="463" spans="1:10" ht="57" customHeight="1">
      <c r="A463" s="155" t="s">
        <v>839</v>
      </c>
      <c r="B463" s="150">
        <v>10</v>
      </c>
      <c r="C463" s="150" t="s">
        <v>396</v>
      </c>
      <c r="D463" s="150" t="s">
        <v>840</v>
      </c>
      <c r="E463" s="150"/>
      <c r="F463" s="151">
        <f>F464</f>
        <v>18129741</v>
      </c>
      <c r="G463" s="151">
        <f t="shared" si="63"/>
        <v>18129741</v>
      </c>
      <c r="H463" s="151">
        <f t="shared" si="63"/>
        <v>18129741</v>
      </c>
      <c r="I463" s="146"/>
      <c r="J463" s="146"/>
    </row>
    <row r="464" spans="1:10" ht="33" customHeight="1">
      <c r="A464" s="171" t="s">
        <v>841</v>
      </c>
      <c r="B464" s="150">
        <v>10</v>
      </c>
      <c r="C464" s="150" t="s">
        <v>396</v>
      </c>
      <c r="D464" s="150" t="s">
        <v>842</v>
      </c>
      <c r="E464" s="150"/>
      <c r="F464" s="151">
        <f>F465</f>
        <v>18129741</v>
      </c>
      <c r="G464" s="151">
        <f t="shared" si="63"/>
        <v>18129741</v>
      </c>
      <c r="H464" s="151">
        <f t="shared" si="63"/>
        <v>18129741</v>
      </c>
      <c r="I464" s="146"/>
      <c r="J464" s="146"/>
    </row>
    <row r="465" spans="1:10" ht="18.75">
      <c r="A465" s="172" t="s">
        <v>751</v>
      </c>
      <c r="B465" s="150">
        <v>10</v>
      </c>
      <c r="C465" s="150" t="s">
        <v>396</v>
      </c>
      <c r="D465" s="150" t="s">
        <v>842</v>
      </c>
      <c r="E465" s="150" t="s">
        <v>752</v>
      </c>
      <c r="F465" s="151">
        <f>'Прил 6'!G290</f>
        <v>18129741</v>
      </c>
      <c r="G465" s="151">
        <f>'Прил 6'!H290</f>
        <v>18129741</v>
      </c>
      <c r="H465" s="151">
        <f>'Прил 6'!I290</f>
        <v>18129741</v>
      </c>
      <c r="I465" s="146"/>
      <c r="J465" s="146"/>
    </row>
    <row r="466" spans="1:10" ht="37.5">
      <c r="A466" s="155" t="s">
        <v>629</v>
      </c>
      <c r="B466" s="150" t="s">
        <v>801</v>
      </c>
      <c r="C466" s="150" t="s">
        <v>396</v>
      </c>
      <c r="D466" s="150" t="s">
        <v>630</v>
      </c>
      <c r="E466" s="150"/>
      <c r="F466" s="151">
        <f>F467+F471+F478</f>
        <v>6368745</v>
      </c>
      <c r="G466" s="151">
        <f>G467+G471+G478</f>
        <v>6366495</v>
      </c>
      <c r="H466" s="151">
        <f>H467+H471+H478</f>
        <v>6364095</v>
      </c>
      <c r="I466" s="146"/>
      <c r="J466" s="146"/>
    </row>
    <row r="467" spans="1:10" ht="37.5">
      <c r="A467" s="155" t="s">
        <v>754</v>
      </c>
      <c r="B467" s="150" t="s">
        <v>801</v>
      </c>
      <c r="C467" s="150" t="s">
        <v>396</v>
      </c>
      <c r="D467" s="150" t="s">
        <v>755</v>
      </c>
      <c r="E467" s="150"/>
      <c r="F467" s="151">
        <f>F468</f>
        <v>2450</v>
      </c>
      <c r="G467" s="151">
        <f aca="true" t="shared" si="64" ref="G467:H469">G468</f>
        <v>1400</v>
      </c>
      <c r="H467" s="151">
        <f t="shared" si="64"/>
        <v>200</v>
      </c>
      <c r="I467" s="146"/>
      <c r="J467" s="146"/>
    </row>
    <row r="468" spans="1:10" ht="37.5">
      <c r="A468" s="155" t="s">
        <v>756</v>
      </c>
      <c r="B468" s="150" t="s">
        <v>801</v>
      </c>
      <c r="C468" s="150" t="s">
        <v>396</v>
      </c>
      <c r="D468" s="150" t="s">
        <v>757</v>
      </c>
      <c r="E468" s="150"/>
      <c r="F468" s="151">
        <f>F469</f>
        <v>2450</v>
      </c>
      <c r="G468" s="151">
        <f t="shared" si="64"/>
        <v>1400</v>
      </c>
      <c r="H468" s="151">
        <f t="shared" si="64"/>
        <v>200</v>
      </c>
      <c r="I468" s="146"/>
      <c r="J468" s="146"/>
    </row>
    <row r="469" spans="1:10" ht="37.5">
      <c r="A469" s="155" t="s">
        <v>521</v>
      </c>
      <c r="B469" s="150" t="s">
        <v>801</v>
      </c>
      <c r="C469" s="150" t="s">
        <v>396</v>
      </c>
      <c r="D469" s="150" t="s">
        <v>760</v>
      </c>
      <c r="E469" s="150"/>
      <c r="F469" s="151">
        <f>F470</f>
        <v>2450</v>
      </c>
      <c r="G469" s="151">
        <f t="shared" si="64"/>
        <v>1400</v>
      </c>
      <c r="H469" s="151">
        <f t="shared" si="64"/>
        <v>200</v>
      </c>
      <c r="I469" s="146"/>
      <c r="J469" s="146"/>
    </row>
    <row r="470" spans="1:10" ht="75">
      <c r="A470" s="155" t="s">
        <v>371</v>
      </c>
      <c r="B470" s="150" t="s">
        <v>801</v>
      </c>
      <c r="C470" s="150" t="s">
        <v>396</v>
      </c>
      <c r="D470" s="150" t="s">
        <v>760</v>
      </c>
      <c r="E470" s="150" t="s">
        <v>379</v>
      </c>
      <c r="F470" s="151">
        <f>'Прил 6'!G470</f>
        <v>2450</v>
      </c>
      <c r="G470" s="151">
        <f>'Прил 6'!H470</f>
        <v>1400</v>
      </c>
      <c r="H470" s="151">
        <f>'Прил 6'!I470</f>
        <v>200</v>
      </c>
      <c r="I470" s="146"/>
      <c r="J470" s="146"/>
    </row>
    <row r="471" spans="1:10" ht="18.75">
      <c r="A471" s="155" t="s">
        <v>631</v>
      </c>
      <c r="B471" s="150" t="s">
        <v>801</v>
      </c>
      <c r="C471" s="150" t="s">
        <v>396</v>
      </c>
      <c r="D471" s="150" t="s">
        <v>632</v>
      </c>
      <c r="E471" s="150"/>
      <c r="F471" s="151">
        <f>F472+F475</f>
        <v>6363895</v>
      </c>
      <c r="G471" s="151">
        <f>G472+G475</f>
        <v>6363895</v>
      </c>
      <c r="H471" s="151">
        <f>H472+H475</f>
        <v>6363895</v>
      </c>
      <c r="I471" s="146"/>
      <c r="J471" s="146"/>
    </row>
    <row r="472" spans="1:10" ht="37.5">
      <c r="A472" s="159" t="s">
        <v>843</v>
      </c>
      <c r="B472" s="150" t="s">
        <v>801</v>
      </c>
      <c r="C472" s="150" t="s">
        <v>396</v>
      </c>
      <c r="D472" s="150" t="s">
        <v>634</v>
      </c>
      <c r="E472" s="150"/>
      <c r="F472" s="151">
        <f aca="true" t="shared" si="65" ref="F472:H473">F473</f>
        <v>6362695</v>
      </c>
      <c r="G472" s="151">
        <f t="shared" si="65"/>
        <v>6362695</v>
      </c>
      <c r="H472" s="151">
        <f t="shared" si="65"/>
        <v>6362695</v>
      </c>
      <c r="I472" s="146"/>
      <c r="J472" s="146"/>
    </row>
    <row r="473" spans="1:10" ht="18.75">
      <c r="A473" s="155" t="s">
        <v>844</v>
      </c>
      <c r="B473" s="150" t="s">
        <v>801</v>
      </c>
      <c r="C473" s="150" t="s">
        <v>396</v>
      </c>
      <c r="D473" s="150" t="s">
        <v>845</v>
      </c>
      <c r="E473" s="144"/>
      <c r="F473" s="151">
        <f t="shared" si="65"/>
        <v>6362695</v>
      </c>
      <c r="G473" s="151">
        <f t="shared" si="65"/>
        <v>6362695</v>
      </c>
      <c r="H473" s="151">
        <f t="shared" si="65"/>
        <v>6362695</v>
      </c>
      <c r="I473" s="146"/>
      <c r="J473" s="146"/>
    </row>
    <row r="474" spans="1:10" ht="18.75">
      <c r="A474" s="172" t="s">
        <v>751</v>
      </c>
      <c r="B474" s="150" t="s">
        <v>801</v>
      </c>
      <c r="C474" s="150" t="s">
        <v>396</v>
      </c>
      <c r="D474" s="150" t="s">
        <v>845</v>
      </c>
      <c r="E474" s="150" t="s">
        <v>752</v>
      </c>
      <c r="F474" s="151">
        <f>'Прил 6'!G474</f>
        <v>6362695</v>
      </c>
      <c r="G474" s="151">
        <f>'Прил 6'!H474</f>
        <v>6362695</v>
      </c>
      <c r="H474" s="151">
        <f>'Прил 6'!I474</f>
        <v>6362695</v>
      </c>
      <c r="I474" s="146"/>
      <c r="J474" s="146"/>
    </row>
    <row r="475" spans="1:10" ht="37.5">
      <c r="A475" s="155" t="s">
        <v>645</v>
      </c>
      <c r="B475" s="150" t="s">
        <v>801</v>
      </c>
      <c r="C475" s="150" t="s">
        <v>396</v>
      </c>
      <c r="D475" s="150" t="s">
        <v>646</v>
      </c>
      <c r="E475" s="150"/>
      <c r="F475" s="151">
        <f aca="true" t="shared" si="66" ref="F475:H476">F476</f>
        <v>1200</v>
      </c>
      <c r="G475" s="151">
        <f t="shared" si="66"/>
        <v>1200</v>
      </c>
      <c r="H475" s="151">
        <f t="shared" si="66"/>
        <v>1200</v>
      </c>
      <c r="I475" s="146"/>
      <c r="J475" s="146"/>
    </row>
    <row r="476" spans="1:10" ht="37.5">
      <c r="A476" s="155" t="s">
        <v>521</v>
      </c>
      <c r="B476" s="150" t="s">
        <v>801</v>
      </c>
      <c r="C476" s="150" t="s">
        <v>396</v>
      </c>
      <c r="D476" s="150" t="s">
        <v>647</v>
      </c>
      <c r="E476" s="150"/>
      <c r="F476" s="151">
        <f t="shared" si="66"/>
        <v>1200</v>
      </c>
      <c r="G476" s="151">
        <f t="shared" si="66"/>
        <v>1200</v>
      </c>
      <c r="H476" s="151">
        <f t="shared" si="66"/>
        <v>1200</v>
      </c>
      <c r="I476" s="146"/>
      <c r="J476" s="146"/>
    </row>
    <row r="477" spans="1:10" ht="37.5">
      <c r="A477" s="155" t="s">
        <v>456</v>
      </c>
      <c r="B477" s="150" t="s">
        <v>801</v>
      </c>
      <c r="C477" s="150" t="s">
        <v>396</v>
      </c>
      <c r="D477" s="150" t="s">
        <v>647</v>
      </c>
      <c r="E477" s="150" t="s">
        <v>457</v>
      </c>
      <c r="F477" s="151">
        <f>'Прил 6'!G477</f>
        <v>1200</v>
      </c>
      <c r="G477" s="151">
        <f>'Прил 6'!H477</f>
        <v>1200</v>
      </c>
      <c r="H477" s="151">
        <f>'Прил 6'!I477</f>
        <v>1200</v>
      </c>
      <c r="I477" s="146"/>
      <c r="J477" s="146"/>
    </row>
    <row r="478" spans="1:10" ht="37.5">
      <c r="A478" s="155" t="s">
        <v>721</v>
      </c>
      <c r="B478" s="150" t="s">
        <v>801</v>
      </c>
      <c r="C478" s="150" t="s">
        <v>396</v>
      </c>
      <c r="D478" s="150" t="s">
        <v>722</v>
      </c>
      <c r="E478" s="150"/>
      <c r="F478" s="151">
        <f>F479</f>
        <v>2400</v>
      </c>
      <c r="G478" s="151">
        <f aca="true" t="shared" si="67" ref="G478:H480">G479</f>
        <v>1200</v>
      </c>
      <c r="H478" s="151">
        <f t="shared" si="67"/>
        <v>0</v>
      </c>
      <c r="I478" s="146"/>
      <c r="J478" s="146"/>
    </row>
    <row r="479" spans="1:10" ht="37.5">
      <c r="A479" s="159" t="s">
        <v>723</v>
      </c>
      <c r="B479" s="150" t="s">
        <v>801</v>
      </c>
      <c r="C479" s="150" t="s">
        <v>396</v>
      </c>
      <c r="D479" s="150" t="s">
        <v>724</v>
      </c>
      <c r="E479" s="150"/>
      <c r="F479" s="151">
        <f>F480</f>
        <v>2400</v>
      </c>
      <c r="G479" s="151">
        <f t="shared" si="67"/>
        <v>1200</v>
      </c>
      <c r="H479" s="151">
        <f t="shared" si="67"/>
        <v>0</v>
      </c>
      <c r="I479" s="146"/>
      <c r="J479" s="146"/>
    </row>
    <row r="480" spans="1:10" ht="37.5">
      <c r="A480" s="155" t="s">
        <v>521</v>
      </c>
      <c r="B480" s="150" t="s">
        <v>801</v>
      </c>
      <c r="C480" s="150" t="s">
        <v>396</v>
      </c>
      <c r="D480" s="150" t="s">
        <v>725</v>
      </c>
      <c r="E480" s="150"/>
      <c r="F480" s="151">
        <f>F481</f>
        <v>2400</v>
      </c>
      <c r="G480" s="151">
        <f t="shared" si="67"/>
        <v>1200</v>
      </c>
      <c r="H480" s="151">
        <f t="shared" si="67"/>
        <v>0</v>
      </c>
      <c r="I480" s="146"/>
      <c r="J480" s="146"/>
    </row>
    <row r="481" spans="1:10" ht="37.5">
      <c r="A481" s="155" t="s">
        <v>456</v>
      </c>
      <c r="B481" s="150" t="s">
        <v>801</v>
      </c>
      <c r="C481" s="150" t="s">
        <v>396</v>
      </c>
      <c r="D481" s="150" t="s">
        <v>725</v>
      </c>
      <c r="E481" s="150" t="s">
        <v>457</v>
      </c>
      <c r="F481" s="151">
        <f>'Прил 6'!G554</f>
        <v>2400</v>
      </c>
      <c r="G481" s="151">
        <f>'Прил 6'!H554</f>
        <v>1200</v>
      </c>
      <c r="H481" s="151">
        <f>'Прил 6'!I554</f>
        <v>0</v>
      </c>
      <c r="I481" s="146"/>
      <c r="J481" s="146"/>
    </row>
    <row r="482" spans="1:10" ht="41.25" customHeight="1">
      <c r="A482" s="155" t="s">
        <v>517</v>
      </c>
      <c r="B482" s="150" t="s">
        <v>801</v>
      </c>
      <c r="C482" s="150" t="s">
        <v>396</v>
      </c>
      <c r="D482" s="150" t="s">
        <v>518</v>
      </c>
      <c r="E482" s="150"/>
      <c r="F482" s="151">
        <f>F483</f>
        <v>3600</v>
      </c>
      <c r="G482" s="151">
        <f aca="true" t="shared" si="68" ref="G482:H484">G483</f>
        <v>3600</v>
      </c>
      <c r="H482" s="151">
        <f t="shared" si="68"/>
        <v>3600</v>
      </c>
      <c r="I482" s="146"/>
      <c r="J482" s="146"/>
    </row>
    <row r="483" spans="1:10" ht="45.75" customHeight="1">
      <c r="A483" s="155" t="s">
        <v>519</v>
      </c>
      <c r="B483" s="150" t="s">
        <v>801</v>
      </c>
      <c r="C483" s="150" t="s">
        <v>396</v>
      </c>
      <c r="D483" s="150" t="s">
        <v>520</v>
      </c>
      <c r="E483" s="150"/>
      <c r="F483" s="151">
        <f>F484</f>
        <v>3600</v>
      </c>
      <c r="G483" s="151">
        <f t="shared" si="68"/>
        <v>3600</v>
      </c>
      <c r="H483" s="151">
        <f t="shared" si="68"/>
        <v>3600</v>
      </c>
      <c r="I483" s="146"/>
      <c r="J483" s="146"/>
    </row>
    <row r="484" spans="1:10" ht="43.5" customHeight="1">
      <c r="A484" s="155" t="s">
        <v>521</v>
      </c>
      <c r="B484" s="150" t="s">
        <v>801</v>
      </c>
      <c r="C484" s="150" t="s">
        <v>396</v>
      </c>
      <c r="D484" s="150" t="s">
        <v>522</v>
      </c>
      <c r="E484" s="150"/>
      <c r="F484" s="151">
        <f>F485</f>
        <v>3600</v>
      </c>
      <c r="G484" s="151">
        <f t="shared" si="68"/>
        <v>3600</v>
      </c>
      <c r="H484" s="151">
        <f t="shared" si="68"/>
        <v>3600</v>
      </c>
      <c r="I484" s="146"/>
      <c r="J484" s="146"/>
    </row>
    <row r="485" spans="1:10" ht="62.25" customHeight="1">
      <c r="A485" s="155" t="s">
        <v>371</v>
      </c>
      <c r="B485" s="150" t="s">
        <v>801</v>
      </c>
      <c r="C485" s="150" t="s">
        <v>396</v>
      </c>
      <c r="D485" s="150" t="s">
        <v>522</v>
      </c>
      <c r="E485" s="150" t="s">
        <v>379</v>
      </c>
      <c r="F485" s="151">
        <f>'Прил 6'!G197</f>
        <v>3600</v>
      </c>
      <c r="G485" s="151">
        <f>'Прил 6'!H197</f>
        <v>3600</v>
      </c>
      <c r="H485" s="151">
        <f>'Прил 6'!I197</f>
        <v>3600</v>
      </c>
      <c r="I485" s="146"/>
      <c r="J485" s="146"/>
    </row>
    <row r="486" spans="1:10" ht="18.75">
      <c r="A486" s="157" t="s">
        <v>846</v>
      </c>
      <c r="B486" s="144">
        <v>10</v>
      </c>
      <c r="C486" s="144" t="s">
        <v>430</v>
      </c>
      <c r="D486" s="144"/>
      <c r="E486" s="144"/>
      <c r="F486" s="145">
        <f>F487</f>
        <v>3363800</v>
      </c>
      <c r="G486" s="145">
        <f aca="true" t="shared" si="69" ref="G486:H490">G487</f>
        <v>3363800</v>
      </c>
      <c r="H486" s="145">
        <f t="shared" si="69"/>
        <v>3363800</v>
      </c>
      <c r="I486" s="146"/>
      <c r="J486" s="146"/>
    </row>
    <row r="487" spans="1:10" ht="44.25" customHeight="1">
      <c r="A487" s="159" t="s">
        <v>449</v>
      </c>
      <c r="B487" s="150">
        <v>10</v>
      </c>
      <c r="C487" s="150" t="s">
        <v>430</v>
      </c>
      <c r="D487" s="150" t="s">
        <v>450</v>
      </c>
      <c r="E487" s="150"/>
      <c r="F487" s="151">
        <f>F488</f>
        <v>3363800</v>
      </c>
      <c r="G487" s="151">
        <f t="shared" si="69"/>
        <v>3363800</v>
      </c>
      <c r="H487" s="151">
        <f t="shared" si="69"/>
        <v>3363800</v>
      </c>
      <c r="I487" s="146"/>
      <c r="J487" s="146"/>
    </row>
    <row r="488" spans="1:10" ht="44.25" customHeight="1">
      <c r="A488" s="159" t="s">
        <v>410</v>
      </c>
      <c r="B488" s="150">
        <v>10</v>
      </c>
      <c r="C488" s="150" t="s">
        <v>430</v>
      </c>
      <c r="D488" s="150" t="s">
        <v>451</v>
      </c>
      <c r="E488" s="150"/>
      <c r="F488" s="151">
        <f>F489</f>
        <v>3363800</v>
      </c>
      <c r="G488" s="151">
        <f t="shared" si="69"/>
        <v>3363800</v>
      </c>
      <c r="H488" s="151">
        <f t="shared" si="69"/>
        <v>3363800</v>
      </c>
      <c r="I488" s="146"/>
      <c r="J488" s="146"/>
    </row>
    <row r="489" spans="1:10" ht="59.25" customHeight="1">
      <c r="A489" s="155" t="s">
        <v>847</v>
      </c>
      <c r="B489" s="150">
        <v>10</v>
      </c>
      <c r="C489" s="150" t="s">
        <v>430</v>
      </c>
      <c r="D489" s="150" t="s">
        <v>848</v>
      </c>
      <c r="E489" s="150"/>
      <c r="F489" s="151">
        <f>F490</f>
        <v>3363800</v>
      </c>
      <c r="G489" s="151">
        <f t="shared" si="69"/>
        <v>3363800</v>
      </c>
      <c r="H489" s="151">
        <f t="shared" si="69"/>
        <v>3363800</v>
      </c>
      <c r="I489" s="146"/>
      <c r="J489" s="146"/>
    </row>
    <row r="490" spans="1:10" ht="44.25" customHeight="1">
      <c r="A490" s="155" t="s">
        <v>849</v>
      </c>
      <c r="B490" s="150">
        <v>10</v>
      </c>
      <c r="C490" s="150" t="s">
        <v>430</v>
      </c>
      <c r="D490" s="150" t="s">
        <v>850</v>
      </c>
      <c r="E490" s="150"/>
      <c r="F490" s="151">
        <f>F491</f>
        <v>3363800</v>
      </c>
      <c r="G490" s="151">
        <f t="shared" si="69"/>
        <v>3363800</v>
      </c>
      <c r="H490" s="151">
        <f t="shared" si="69"/>
        <v>3363800</v>
      </c>
      <c r="I490" s="146"/>
      <c r="J490" s="146"/>
    </row>
    <row r="491" spans="1:10" ht="57" customHeight="1">
      <c r="A491" s="155" t="s">
        <v>371</v>
      </c>
      <c r="B491" s="150">
        <v>10</v>
      </c>
      <c r="C491" s="150" t="s">
        <v>430</v>
      </c>
      <c r="D491" s="150" t="s">
        <v>850</v>
      </c>
      <c r="E491" s="150" t="s">
        <v>379</v>
      </c>
      <c r="F491" s="151">
        <f>'Прил 6'!G275</f>
        <v>3363800</v>
      </c>
      <c r="G491" s="151">
        <f>'Прил 6'!H275</f>
        <v>3363800</v>
      </c>
      <c r="H491" s="151">
        <f>'Прил 6'!I275</f>
        <v>3363800</v>
      </c>
      <c r="I491" s="146"/>
      <c r="J491" s="146"/>
    </row>
    <row r="492" spans="1:10" ht="18.75">
      <c r="A492" s="157" t="s">
        <v>851</v>
      </c>
      <c r="B492" s="144" t="s">
        <v>852</v>
      </c>
      <c r="C492" s="144" t="s">
        <v>362</v>
      </c>
      <c r="D492" s="144"/>
      <c r="E492" s="144"/>
      <c r="F492" s="145">
        <f>F493+F499+F515</f>
        <v>6888607.74</v>
      </c>
      <c r="G492" s="145">
        <f>G493+G499+G515</f>
        <v>7616255.22</v>
      </c>
      <c r="H492" s="145">
        <f>H493+H499+H515</f>
        <v>7914776.5</v>
      </c>
      <c r="I492" s="146"/>
      <c r="J492" s="146"/>
    </row>
    <row r="493" spans="1:10" ht="18.75">
      <c r="A493" s="157" t="s">
        <v>853</v>
      </c>
      <c r="B493" s="144" t="s">
        <v>852</v>
      </c>
      <c r="C493" s="144" t="s">
        <v>361</v>
      </c>
      <c r="D493" s="144"/>
      <c r="E493" s="150"/>
      <c r="F493" s="145">
        <f>F494</f>
        <v>6488607.74</v>
      </c>
      <c r="G493" s="145">
        <f aca="true" t="shared" si="70" ref="G493:H497">G494</f>
        <v>7116255.22</v>
      </c>
      <c r="H493" s="145">
        <f t="shared" si="70"/>
        <v>7414776.5</v>
      </c>
      <c r="I493" s="146"/>
      <c r="J493" s="146"/>
    </row>
    <row r="494" spans="1:10" ht="58.5" customHeight="1">
      <c r="A494" s="155" t="s">
        <v>735</v>
      </c>
      <c r="B494" s="150" t="s">
        <v>852</v>
      </c>
      <c r="C494" s="150" t="s">
        <v>361</v>
      </c>
      <c r="D494" s="150" t="s">
        <v>736</v>
      </c>
      <c r="E494" s="150"/>
      <c r="F494" s="151">
        <f>F495</f>
        <v>6488607.74</v>
      </c>
      <c r="G494" s="151">
        <f t="shared" si="70"/>
        <v>7116255.22</v>
      </c>
      <c r="H494" s="151">
        <f t="shared" si="70"/>
        <v>7414776.5</v>
      </c>
      <c r="I494" s="146"/>
      <c r="J494" s="146"/>
    </row>
    <row r="495" spans="1:10" ht="42" customHeight="1">
      <c r="A495" s="155" t="s">
        <v>854</v>
      </c>
      <c r="B495" s="150" t="s">
        <v>852</v>
      </c>
      <c r="C495" s="150" t="s">
        <v>361</v>
      </c>
      <c r="D495" s="150" t="s">
        <v>855</v>
      </c>
      <c r="E495" s="150"/>
      <c r="F495" s="151">
        <f>F496</f>
        <v>6488607.74</v>
      </c>
      <c r="G495" s="151">
        <f t="shared" si="70"/>
        <v>7116255.22</v>
      </c>
      <c r="H495" s="151">
        <f t="shared" si="70"/>
        <v>7414776.5</v>
      </c>
      <c r="I495" s="146"/>
      <c r="J495" s="146"/>
    </row>
    <row r="496" spans="1:10" ht="75" customHeight="1">
      <c r="A496" s="155" t="s">
        <v>856</v>
      </c>
      <c r="B496" s="150" t="s">
        <v>852</v>
      </c>
      <c r="C496" s="150" t="s">
        <v>361</v>
      </c>
      <c r="D496" s="150" t="s">
        <v>857</v>
      </c>
      <c r="E496" s="150"/>
      <c r="F496" s="151">
        <f>F497</f>
        <v>6488607.74</v>
      </c>
      <c r="G496" s="151">
        <f t="shared" si="70"/>
        <v>7116255.22</v>
      </c>
      <c r="H496" s="151">
        <f t="shared" si="70"/>
        <v>7414776.5</v>
      </c>
      <c r="I496" s="146"/>
      <c r="J496" s="146"/>
    </row>
    <row r="497" spans="1:10" ht="42" customHeight="1">
      <c r="A497" s="155" t="s">
        <v>521</v>
      </c>
      <c r="B497" s="150" t="s">
        <v>852</v>
      </c>
      <c r="C497" s="150" t="s">
        <v>361</v>
      </c>
      <c r="D497" s="150" t="s">
        <v>858</v>
      </c>
      <c r="E497" s="150"/>
      <c r="F497" s="151">
        <f>F498</f>
        <v>6488607.74</v>
      </c>
      <c r="G497" s="151">
        <f t="shared" si="70"/>
        <v>7116255.22</v>
      </c>
      <c r="H497" s="151">
        <f t="shared" si="70"/>
        <v>7414776.5</v>
      </c>
      <c r="I497" s="146"/>
      <c r="J497" s="146"/>
    </row>
    <row r="498" spans="1:10" ht="44.25" customHeight="1">
      <c r="A498" s="155" t="s">
        <v>456</v>
      </c>
      <c r="B498" s="150" t="s">
        <v>852</v>
      </c>
      <c r="C498" s="150" t="s">
        <v>361</v>
      </c>
      <c r="D498" s="150" t="s">
        <v>858</v>
      </c>
      <c r="E498" s="150" t="s">
        <v>457</v>
      </c>
      <c r="F498" s="151">
        <f>'Прил 6'!G561</f>
        <v>6488607.74</v>
      </c>
      <c r="G498" s="151">
        <f>'Прил 6'!H561</f>
        <v>7116255.22</v>
      </c>
      <c r="H498" s="151">
        <f>'Прил 6'!I561</f>
        <v>7414776.5</v>
      </c>
      <c r="I498" s="146"/>
      <c r="J498" s="146"/>
    </row>
    <row r="499" spans="1:10" ht="18.75">
      <c r="A499" s="157" t="s">
        <v>859</v>
      </c>
      <c r="B499" s="144" t="s">
        <v>852</v>
      </c>
      <c r="C499" s="144" t="s">
        <v>364</v>
      </c>
      <c r="D499" s="150"/>
      <c r="E499" s="150"/>
      <c r="F499" s="145">
        <f>F500+F505</f>
        <v>270000</v>
      </c>
      <c r="G499" s="145">
        <f>G500+G505</f>
        <v>370000</v>
      </c>
      <c r="H499" s="145">
        <f>H500+H505</f>
        <v>370000</v>
      </c>
      <c r="I499" s="146"/>
      <c r="J499" s="146"/>
    </row>
    <row r="500" spans="1:10" ht="40.5" customHeight="1">
      <c r="A500" s="155" t="s">
        <v>596</v>
      </c>
      <c r="B500" s="150" t="s">
        <v>852</v>
      </c>
      <c r="C500" s="150" t="s">
        <v>364</v>
      </c>
      <c r="D500" s="150" t="s">
        <v>572</v>
      </c>
      <c r="E500" s="150"/>
      <c r="F500" s="151">
        <f>F501</f>
        <v>250000</v>
      </c>
      <c r="G500" s="151">
        <f aca="true" t="shared" si="71" ref="G500:H503">G501</f>
        <v>0</v>
      </c>
      <c r="H500" s="151">
        <f t="shared" si="71"/>
        <v>0</v>
      </c>
      <c r="I500" s="146"/>
      <c r="J500" s="146"/>
    </row>
    <row r="501" spans="1:10" ht="44.25" customHeight="1">
      <c r="A501" s="164" t="s">
        <v>573</v>
      </c>
      <c r="B501" s="150" t="s">
        <v>852</v>
      </c>
      <c r="C501" s="150" t="s">
        <v>364</v>
      </c>
      <c r="D501" s="150" t="s">
        <v>574</v>
      </c>
      <c r="E501" s="150"/>
      <c r="F501" s="151">
        <f>F502</f>
        <v>250000</v>
      </c>
      <c r="G501" s="151">
        <f t="shared" si="71"/>
        <v>0</v>
      </c>
      <c r="H501" s="151">
        <f t="shared" si="71"/>
        <v>0</v>
      </c>
      <c r="I501" s="146"/>
      <c r="J501" s="146"/>
    </row>
    <row r="502" spans="1:10" ht="26.25" customHeight="1">
      <c r="A502" s="177" t="s">
        <v>860</v>
      </c>
      <c r="B502" s="150" t="s">
        <v>852</v>
      </c>
      <c r="C502" s="150" t="s">
        <v>364</v>
      </c>
      <c r="D502" s="178" t="s">
        <v>861</v>
      </c>
      <c r="E502" s="150"/>
      <c r="F502" s="151">
        <f>F503</f>
        <v>250000</v>
      </c>
      <c r="G502" s="151">
        <f t="shared" si="71"/>
        <v>0</v>
      </c>
      <c r="H502" s="151">
        <f t="shared" si="71"/>
        <v>0</v>
      </c>
      <c r="I502" s="146"/>
      <c r="J502" s="146"/>
    </row>
    <row r="503" spans="1:10" ht="43.5" customHeight="1">
      <c r="A503" s="177" t="s">
        <v>862</v>
      </c>
      <c r="B503" s="179" t="s">
        <v>852</v>
      </c>
      <c r="C503" s="179" t="s">
        <v>364</v>
      </c>
      <c r="D503" s="178" t="s">
        <v>863</v>
      </c>
      <c r="E503" s="150"/>
      <c r="F503" s="151">
        <f>F504</f>
        <v>250000</v>
      </c>
      <c r="G503" s="151">
        <f t="shared" si="71"/>
        <v>0</v>
      </c>
      <c r="H503" s="151">
        <f t="shared" si="71"/>
        <v>0</v>
      </c>
      <c r="I503" s="146"/>
      <c r="J503" s="146"/>
    </row>
    <row r="504" spans="1:10" ht="48" customHeight="1">
      <c r="A504" s="155" t="s">
        <v>551</v>
      </c>
      <c r="B504" s="179" t="s">
        <v>852</v>
      </c>
      <c r="C504" s="179" t="s">
        <v>364</v>
      </c>
      <c r="D504" s="178" t="s">
        <v>863</v>
      </c>
      <c r="E504" s="150" t="s">
        <v>552</v>
      </c>
      <c r="F504" s="151">
        <f>'Прил 6'!G204</f>
        <v>250000</v>
      </c>
      <c r="G504" s="151">
        <f>'Прил 6'!H204</f>
        <v>0</v>
      </c>
      <c r="H504" s="151">
        <f>'Прил 6'!I204</f>
        <v>0</v>
      </c>
      <c r="I504" s="146"/>
      <c r="J504" s="146"/>
    </row>
    <row r="505" spans="1:10" ht="48" customHeight="1">
      <c r="A505" s="155" t="s">
        <v>735</v>
      </c>
      <c r="B505" s="150" t="s">
        <v>852</v>
      </c>
      <c r="C505" s="150" t="s">
        <v>364</v>
      </c>
      <c r="D505" s="150" t="s">
        <v>736</v>
      </c>
      <c r="E505" s="150"/>
      <c r="F505" s="151">
        <f>F506</f>
        <v>20000</v>
      </c>
      <c r="G505" s="151">
        <f>G506</f>
        <v>370000</v>
      </c>
      <c r="H505" s="151">
        <f>H506</f>
        <v>370000</v>
      </c>
      <c r="I505" s="146"/>
      <c r="J505" s="146"/>
    </row>
    <row r="506" spans="1:10" ht="48" customHeight="1">
      <c r="A506" s="155" t="s">
        <v>854</v>
      </c>
      <c r="B506" s="150" t="s">
        <v>852</v>
      </c>
      <c r="C506" s="150" t="s">
        <v>364</v>
      </c>
      <c r="D506" s="150" t="s">
        <v>855</v>
      </c>
      <c r="E506" s="150"/>
      <c r="F506" s="151">
        <f>F507+F512</f>
        <v>20000</v>
      </c>
      <c r="G506" s="151">
        <f>G507+G512</f>
        <v>370000</v>
      </c>
      <c r="H506" s="151">
        <f>H507+H512</f>
        <v>370000</v>
      </c>
      <c r="I506" s="146"/>
      <c r="J506" s="146"/>
    </row>
    <row r="507" spans="1:10" ht="84" customHeight="1">
      <c r="A507" s="155" t="s">
        <v>856</v>
      </c>
      <c r="B507" s="150" t="s">
        <v>852</v>
      </c>
      <c r="C507" s="150" t="s">
        <v>364</v>
      </c>
      <c r="D507" s="150" t="s">
        <v>857</v>
      </c>
      <c r="E507" s="150"/>
      <c r="F507" s="151">
        <f>F508+F510</f>
        <v>20000</v>
      </c>
      <c r="G507" s="151">
        <f>G508+G510</f>
        <v>170000</v>
      </c>
      <c r="H507" s="151">
        <f>H508+H510</f>
        <v>170000</v>
      </c>
      <c r="I507" s="146"/>
      <c r="J507" s="146"/>
    </row>
    <row r="508" spans="1:10" ht="24" customHeight="1">
      <c r="A508" s="155" t="s">
        <v>496</v>
      </c>
      <c r="B508" s="150" t="s">
        <v>852</v>
      </c>
      <c r="C508" s="150" t="s">
        <v>364</v>
      </c>
      <c r="D508" s="150" t="s">
        <v>864</v>
      </c>
      <c r="E508" s="150"/>
      <c r="F508" s="151">
        <f>F509</f>
        <v>20000</v>
      </c>
      <c r="G508" s="151">
        <f>G509</f>
        <v>20000</v>
      </c>
      <c r="H508" s="151">
        <f>H509</f>
        <v>20000</v>
      </c>
      <c r="I508" s="146"/>
      <c r="J508" s="146"/>
    </row>
    <row r="509" spans="1:10" ht="45.75" customHeight="1">
      <c r="A509" s="155" t="s">
        <v>407</v>
      </c>
      <c r="B509" s="150" t="s">
        <v>852</v>
      </c>
      <c r="C509" s="150" t="s">
        <v>364</v>
      </c>
      <c r="D509" s="150" t="s">
        <v>864</v>
      </c>
      <c r="E509" s="150" t="s">
        <v>438</v>
      </c>
      <c r="F509" s="151">
        <f>'Прил 6'!G567</f>
        <v>20000</v>
      </c>
      <c r="G509" s="151">
        <f>'Прил 6'!H567</f>
        <v>20000</v>
      </c>
      <c r="H509" s="151">
        <f>'Прил 6'!I567</f>
        <v>20000</v>
      </c>
      <c r="I509" s="146"/>
      <c r="J509" s="146"/>
    </row>
    <row r="510" spans="1:10" ht="58.5" customHeight="1">
      <c r="A510" s="155" t="s">
        <v>865</v>
      </c>
      <c r="B510" s="150" t="s">
        <v>852</v>
      </c>
      <c r="C510" s="150" t="s">
        <v>364</v>
      </c>
      <c r="D510" s="150" t="s">
        <v>866</v>
      </c>
      <c r="E510" s="150"/>
      <c r="F510" s="151">
        <f>F511</f>
        <v>0</v>
      </c>
      <c r="G510" s="151">
        <f>G511</f>
        <v>150000</v>
      </c>
      <c r="H510" s="151">
        <f>H511</f>
        <v>150000</v>
      </c>
      <c r="I510" s="146"/>
      <c r="J510" s="146"/>
    </row>
    <row r="511" spans="1:10" ht="48" customHeight="1">
      <c r="A511" s="155" t="s">
        <v>407</v>
      </c>
      <c r="B511" s="150" t="s">
        <v>852</v>
      </c>
      <c r="C511" s="150" t="s">
        <v>364</v>
      </c>
      <c r="D511" s="150" t="s">
        <v>866</v>
      </c>
      <c r="E511" s="150" t="s">
        <v>438</v>
      </c>
      <c r="F511" s="151">
        <f>'Прил 6'!G569</f>
        <v>0</v>
      </c>
      <c r="G511" s="151">
        <f>'Прил 6'!H569</f>
        <v>150000</v>
      </c>
      <c r="H511" s="151">
        <f>'Прил 6'!I569</f>
        <v>150000</v>
      </c>
      <c r="I511" s="146"/>
      <c r="J511" s="146"/>
    </row>
    <row r="512" spans="1:10" ht="90.75" customHeight="1">
      <c r="A512" s="155" t="s">
        <v>867</v>
      </c>
      <c r="B512" s="150" t="s">
        <v>852</v>
      </c>
      <c r="C512" s="150" t="s">
        <v>364</v>
      </c>
      <c r="D512" s="150" t="s">
        <v>868</v>
      </c>
      <c r="E512" s="150"/>
      <c r="F512" s="151">
        <f aca="true" t="shared" si="72" ref="F512:H513">F513</f>
        <v>0</v>
      </c>
      <c r="G512" s="151">
        <f t="shared" si="72"/>
        <v>200000</v>
      </c>
      <c r="H512" s="151">
        <f t="shared" si="72"/>
        <v>200000</v>
      </c>
      <c r="I512" s="146"/>
      <c r="J512" s="146"/>
    </row>
    <row r="513" spans="1:10" ht="66.75" customHeight="1">
      <c r="A513" s="155" t="s">
        <v>869</v>
      </c>
      <c r="B513" s="150" t="s">
        <v>852</v>
      </c>
      <c r="C513" s="150" t="s">
        <v>364</v>
      </c>
      <c r="D513" s="150" t="s">
        <v>870</v>
      </c>
      <c r="E513" s="150"/>
      <c r="F513" s="151">
        <f t="shared" si="72"/>
        <v>0</v>
      </c>
      <c r="G513" s="151">
        <f t="shared" si="72"/>
        <v>200000</v>
      </c>
      <c r="H513" s="151">
        <f t="shared" si="72"/>
        <v>200000</v>
      </c>
      <c r="I513" s="146"/>
      <c r="J513" s="146"/>
    </row>
    <row r="514" spans="1:10" ht="39" customHeight="1">
      <c r="A514" s="155" t="s">
        <v>407</v>
      </c>
      <c r="B514" s="150" t="s">
        <v>852</v>
      </c>
      <c r="C514" s="150" t="s">
        <v>364</v>
      </c>
      <c r="D514" s="150" t="s">
        <v>870</v>
      </c>
      <c r="E514" s="150" t="s">
        <v>438</v>
      </c>
      <c r="F514" s="151">
        <f>'Прил 6'!G572</f>
        <v>0</v>
      </c>
      <c r="G514" s="151">
        <f>'Прил 6'!H572</f>
        <v>200000</v>
      </c>
      <c r="H514" s="151">
        <f>'Прил 6'!I572</f>
        <v>200000</v>
      </c>
      <c r="I514" s="146"/>
      <c r="J514" s="146"/>
    </row>
    <row r="515" spans="1:10" ht="18.75">
      <c r="A515" s="180" t="s">
        <v>871</v>
      </c>
      <c r="B515" s="144" t="s">
        <v>852</v>
      </c>
      <c r="C515" s="144" t="s">
        <v>373</v>
      </c>
      <c r="D515" s="150"/>
      <c r="E515" s="150"/>
      <c r="F515" s="145">
        <f>F516</f>
        <v>130000</v>
      </c>
      <c r="G515" s="145">
        <f aca="true" t="shared" si="73" ref="G515:H519">G516</f>
        <v>130000</v>
      </c>
      <c r="H515" s="145">
        <f t="shared" si="73"/>
        <v>130000</v>
      </c>
      <c r="I515" s="146"/>
      <c r="J515" s="146"/>
    </row>
    <row r="516" spans="1:10" ht="58.5" customHeight="1">
      <c r="A516" s="155" t="s">
        <v>735</v>
      </c>
      <c r="B516" s="150" t="s">
        <v>852</v>
      </c>
      <c r="C516" s="150" t="s">
        <v>373</v>
      </c>
      <c r="D516" s="150" t="s">
        <v>736</v>
      </c>
      <c r="E516" s="150"/>
      <c r="F516" s="151">
        <f>F517</f>
        <v>130000</v>
      </c>
      <c r="G516" s="151">
        <f t="shared" si="73"/>
        <v>130000</v>
      </c>
      <c r="H516" s="151">
        <f t="shared" si="73"/>
        <v>130000</v>
      </c>
      <c r="I516" s="146"/>
      <c r="J516" s="146"/>
    </row>
    <row r="517" spans="1:10" ht="39" customHeight="1">
      <c r="A517" s="155" t="s">
        <v>854</v>
      </c>
      <c r="B517" s="150" t="s">
        <v>852</v>
      </c>
      <c r="C517" s="150" t="s">
        <v>373</v>
      </c>
      <c r="D517" s="150" t="s">
        <v>855</v>
      </c>
      <c r="E517" s="150"/>
      <c r="F517" s="151">
        <f>F518</f>
        <v>130000</v>
      </c>
      <c r="G517" s="151">
        <f t="shared" si="73"/>
        <v>130000</v>
      </c>
      <c r="H517" s="151">
        <f t="shared" si="73"/>
        <v>130000</v>
      </c>
      <c r="I517" s="146"/>
      <c r="J517" s="146"/>
    </row>
    <row r="518" spans="1:10" ht="76.5" customHeight="1">
      <c r="A518" s="305" t="s">
        <v>867</v>
      </c>
      <c r="B518" s="306" t="s">
        <v>852</v>
      </c>
      <c r="C518" s="306" t="s">
        <v>373</v>
      </c>
      <c r="D518" s="306" t="s">
        <v>868</v>
      </c>
      <c r="E518" s="306"/>
      <c r="F518" s="302">
        <f>F519</f>
        <v>130000</v>
      </c>
      <c r="G518" s="302">
        <f t="shared" si="73"/>
        <v>130000</v>
      </c>
      <c r="H518" s="302">
        <f t="shared" si="73"/>
        <v>130000</v>
      </c>
      <c r="I518" s="146"/>
      <c r="J518" s="146"/>
    </row>
    <row r="519" spans="1:10" ht="58.5" customHeight="1">
      <c r="A519" s="310" t="s">
        <v>869</v>
      </c>
      <c r="B519" s="311" t="s">
        <v>852</v>
      </c>
      <c r="C519" s="311" t="s">
        <v>373</v>
      </c>
      <c r="D519" s="311" t="s">
        <v>870</v>
      </c>
      <c r="E519" s="312"/>
      <c r="F519" s="304">
        <f>F520</f>
        <v>130000</v>
      </c>
      <c r="G519" s="304">
        <f t="shared" si="73"/>
        <v>130000</v>
      </c>
      <c r="H519" s="304">
        <f t="shared" si="73"/>
        <v>130000</v>
      </c>
      <c r="I519" s="146"/>
      <c r="J519" s="146"/>
    </row>
    <row r="520" spans="1:10" ht="46.5" customHeight="1">
      <c r="A520" s="310" t="s">
        <v>407</v>
      </c>
      <c r="B520" s="311" t="s">
        <v>852</v>
      </c>
      <c r="C520" s="311" t="s">
        <v>373</v>
      </c>
      <c r="D520" s="311" t="s">
        <v>870</v>
      </c>
      <c r="E520" s="312" t="s">
        <v>438</v>
      </c>
      <c r="F520" s="304">
        <f>'Прил 6'!G578</f>
        <v>130000</v>
      </c>
      <c r="G520" s="304">
        <f>'Прил 6'!H578</f>
        <v>130000</v>
      </c>
      <c r="H520" s="304">
        <f>'Прил 6'!I578</f>
        <v>130000</v>
      </c>
      <c r="I520" s="146"/>
      <c r="J520" s="146"/>
    </row>
    <row r="521" spans="1:10" ht="42" customHeight="1">
      <c r="A521" s="313" t="s">
        <v>872</v>
      </c>
      <c r="B521" s="314" t="s">
        <v>873</v>
      </c>
      <c r="C521" s="314" t="s">
        <v>362</v>
      </c>
      <c r="D521" s="314"/>
      <c r="E521" s="314"/>
      <c r="F521" s="303">
        <f>F522</f>
        <v>41804260</v>
      </c>
      <c r="G521" s="303">
        <f>G522</f>
        <v>28552634</v>
      </c>
      <c r="H521" s="303">
        <f>H522</f>
        <v>28552634</v>
      </c>
      <c r="I521" s="146"/>
      <c r="J521" s="146"/>
    </row>
    <row r="522" spans="1:10" ht="40.5" customHeight="1">
      <c r="A522" s="315" t="s">
        <v>874</v>
      </c>
      <c r="B522" s="314" t="s">
        <v>873</v>
      </c>
      <c r="C522" s="314" t="s">
        <v>361</v>
      </c>
      <c r="D522" s="314"/>
      <c r="E522" s="314"/>
      <c r="F522" s="303">
        <f>F523</f>
        <v>41804260</v>
      </c>
      <c r="G522" s="303">
        <f aca="true" t="shared" si="74" ref="G522:H526">G523</f>
        <v>28552634</v>
      </c>
      <c r="H522" s="303">
        <f t="shared" si="74"/>
        <v>28552634</v>
      </c>
      <c r="I522" s="146"/>
      <c r="J522" s="146"/>
    </row>
    <row r="523" spans="1:10" ht="43.5" customHeight="1">
      <c r="A523" s="310" t="s">
        <v>431</v>
      </c>
      <c r="B523" s="311" t="s">
        <v>873</v>
      </c>
      <c r="C523" s="311" t="s">
        <v>361</v>
      </c>
      <c r="D523" s="311" t="s">
        <v>432</v>
      </c>
      <c r="E523" s="311"/>
      <c r="F523" s="304">
        <f>F524</f>
        <v>41804260</v>
      </c>
      <c r="G523" s="304">
        <f t="shared" si="74"/>
        <v>28552634</v>
      </c>
      <c r="H523" s="304">
        <f t="shared" si="74"/>
        <v>28552634</v>
      </c>
      <c r="I523" s="146"/>
      <c r="J523" s="146"/>
    </row>
    <row r="524" spans="1:10" ht="39" customHeight="1">
      <c r="A524" s="310" t="s">
        <v>875</v>
      </c>
      <c r="B524" s="311" t="s">
        <v>873</v>
      </c>
      <c r="C524" s="311" t="s">
        <v>361</v>
      </c>
      <c r="D524" s="311" t="s">
        <v>876</v>
      </c>
      <c r="E524" s="311"/>
      <c r="F524" s="304">
        <f>F525</f>
        <v>41804260</v>
      </c>
      <c r="G524" s="304">
        <f t="shared" si="74"/>
        <v>28552634</v>
      </c>
      <c r="H524" s="304">
        <f t="shared" si="74"/>
        <v>28552634</v>
      </c>
      <c r="I524" s="146"/>
      <c r="J524" s="146"/>
    </row>
    <row r="525" spans="1:10" ht="46.5" customHeight="1">
      <c r="A525" s="316" t="s">
        <v>877</v>
      </c>
      <c r="B525" s="311" t="s">
        <v>873</v>
      </c>
      <c r="C525" s="311" t="s">
        <v>361</v>
      </c>
      <c r="D525" s="311" t="s">
        <v>878</v>
      </c>
      <c r="E525" s="311"/>
      <c r="F525" s="304">
        <f>F526+F528</f>
        <v>41804260</v>
      </c>
      <c r="G525" s="304">
        <f>G526+G528</f>
        <v>28552634</v>
      </c>
      <c r="H525" s="304">
        <f>H526+H528</f>
        <v>28552634</v>
      </c>
      <c r="I525" s="146"/>
      <c r="J525" s="146"/>
    </row>
    <row r="526" spans="1:10" ht="58.5" customHeight="1">
      <c r="A526" s="307" t="s">
        <v>879</v>
      </c>
      <c r="B526" s="308" t="s">
        <v>873</v>
      </c>
      <c r="C526" s="308" t="s">
        <v>361</v>
      </c>
      <c r="D526" s="308" t="s">
        <v>880</v>
      </c>
      <c r="E526" s="308"/>
      <c r="F526" s="309">
        <f>F527</f>
        <v>35690792</v>
      </c>
      <c r="G526" s="309">
        <f t="shared" si="74"/>
        <v>28552634</v>
      </c>
      <c r="H526" s="309">
        <f t="shared" si="74"/>
        <v>28552634</v>
      </c>
      <c r="I526" s="146"/>
      <c r="J526" s="146"/>
    </row>
    <row r="527" spans="1:10" ht="18.75">
      <c r="A527" s="305" t="s">
        <v>509</v>
      </c>
      <c r="B527" s="306" t="s">
        <v>873</v>
      </c>
      <c r="C527" s="306" t="s">
        <v>361</v>
      </c>
      <c r="D527" s="306" t="s">
        <v>880</v>
      </c>
      <c r="E527" s="306" t="s">
        <v>510</v>
      </c>
      <c r="F527" s="302">
        <f>'Прил 6'!G316</f>
        <v>35690792</v>
      </c>
      <c r="G527" s="302">
        <f>'Прил 6'!H316</f>
        <v>28552634</v>
      </c>
      <c r="H527" s="302">
        <f>'Прил 6'!I316</f>
        <v>28552634</v>
      </c>
      <c r="I527" s="146"/>
      <c r="J527" s="146"/>
    </row>
    <row r="528" spans="1:10" ht="37.5">
      <c r="A528" s="310" t="s">
        <v>1054</v>
      </c>
      <c r="B528" s="318" t="s">
        <v>873</v>
      </c>
      <c r="C528" s="318" t="s">
        <v>361</v>
      </c>
      <c r="D528" s="318" t="s">
        <v>980</v>
      </c>
      <c r="E528" s="318"/>
      <c r="F528" s="319">
        <f>F529</f>
        <v>6113468</v>
      </c>
      <c r="G528" s="319">
        <f>G529</f>
        <v>0</v>
      </c>
      <c r="H528" s="319">
        <f>H529</f>
        <v>0</v>
      </c>
      <c r="I528" s="146"/>
      <c r="J528" s="146"/>
    </row>
    <row r="529" spans="1:10" ht="18.75">
      <c r="A529" s="310" t="s">
        <v>509</v>
      </c>
      <c r="B529" s="318" t="s">
        <v>873</v>
      </c>
      <c r="C529" s="318" t="s">
        <v>361</v>
      </c>
      <c r="D529" s="318" t="s">
        <v>980</v>
      </c>
      <c r="E529" s="318" t="s">
        <v>510</v>
      </c>
      <c r="F529" s="319">
        <f>'Прил 6'!G318</f>
        <v>6113468</v>
      </c>
      <c r="G529" s="319">
        <f>'Прил 6'!H318</f>
        <v>0</v>
      </c>
      <c r="H529" s="319">
        <f>'Прил 6'!I318</f>
        <v>0</v>
      </c>
      <c r="I529" s="146"/>
      <c r="J529" s="146"/>
    </row>
    <row r="530" spans="1:6" ht="15">
      <c r="A530" s="1"/>
      <c r="B530" s="1"/>
      <c r="C530" s="1"/>
      <c r="D530" s="1"/>
      <c r="E530" s="1"/>
      <c r="F530" s="1"/>
    </row>
    <row r="531" spans="1:6" ht="15">
      <c r="A531" s="1"/>
      <c r="B531" s="1"/>
      <c r="C531" s="1"/>
      <c r="D531" s="1"/>
      <c r="E531" s="1"/>
      <c r="F531" s="1"/>
    </row>
    <row r="532" spans="1:6" ht="15">
      <c r="A532" s="1"/>
      <c r="B532" s="1"/>
      <c r="C532" s="1"/>
      <c r="D532" s="1"/>
      <c r="E532" s="1"/>
      <c r="F532" s="1"/>
    </row>
    <row r="533" spans="1:6" ht="15">
      <c r="A533" s="1"/>
      <c r="B533" s="1"/>
      <c r="C533" s="1"/>
      <c r="D533" s="1"/>
      <c r="E533" s="1"/>
      <c r="F533" s="1"/>
    </row>
    <row r="534" spans="1:6" ht="15">
      <c r="A534" s="1"/>
      <c r="B534" s="1"/>
      <c r="C534" s="1"/>
      <c r="D534" s="1"/>
      <c r="E534" s="1"/>
      <c r="F534" s="1"/>
    </row>
    <row r="535" spans="1:6" ht="15">
      <c r="A535" s="1"/>
      <c r="B535" s="1"/>
      <c r="C535" s="1"/>
      <c r="D535" s="1"/>
      <c r="E535" s="1"/>
      <c r="F535" s="1"/>
    </row>
    <row r="536" spans="1:6" ht="15">
      <c r="A536" s="1"/>
      <c r="B536" s="1"/>
      <c r="C536" s="1"/>
      <c r="D536" s="1"/>
      <c r="E536" s="1"/>
      <c r="F536" s="1"/>
    </row>
    <row r="538" ht="15.75">
      <c r="F538" s="186"/>
    </row>
    <row r="542" ht="15.75">
      <c r="F542" s="53"/>
    </row>
    <row r="556" spans="4:6" ht="15.75">
      <c r="D556" s="187"/>
      <c r="E556" s="187"/>
      <c r="F556" s="187"/>
    </row>
    <row r="557" spans="4:6" ht="15.75">
      <c r="D557" s="187"/>
      <c r="E557" s="187"/>
      <c r="F557" s="53"/>
    </row>
    <row r="558" spans="4:6" ht="15.75">
      <c r="D558" s="187"/>
      <c r="E558" s="187"/>
      <c r="F558" s="53"/>
    </row>
    <row r="559" spans="4:6" ht="15.75">
      <c r="D559" s="187"/>
      <c r="E559" s="187"/>
      <c r="F559" s="53"/>
    </row>
    <row r="560" spans="4:6" ht="15.75">
      <c r="D560" s="187"/>
      <c r="E560" s="187"/>
      <c r="F560" s="53"/>
    </row>
    <row r="561" spans="4:6" ht="15.75">
      <c r="D561" s="187"/>
      <c r="E561" s="187"/>
      <c r="F561" s="53"/>
    </row>
    <row r="562" spans="4:6" ht="15.75">
      <c r="D562" s="187"/>
      <c r="E562" s="187"/>
      <c r="F562" s="53"/>
    </row>
    <row r="563" spans="4:6" ht="15.75">
      <c r="D563" s="187"/>
      <c r="E563" s="187"/>
      <c r="F563" s="53"/>
    </row>
    <row r="564" spans="4:6" ht="15.75">
      <c r="D564" s="187"/>
      <c r="E564" s="187"/>
      <c r="F564" s="53"/>
    </row>
    <row r="566" ht="15.75">
      <c r="F566" s="53" t="e">
        <f>F13+F18+F21+F25+F28+F31+F37+F39+F44+F48+F49+F51+F55+F61+F62+F67+F73+F75+F79+F83+F88+F91+F94+F97+F102+F104+F108+F109+F111+F115+F117+F119+F123+F124+F125+F132+F139+F145+F147+F149+F151+F154+F156+F158+F161+F167+F169+F172+F177+F184+F190+F192+F193+F202+F207+F209+F216+F219+F221+F223+F226+F228+F230+F235+F236+F238+F243+F249+F252+F254+F256+F259+F261+F263+F265+F267+F269+F271+F273+F276+F279+F281+F284+F288+F293+F294+F299+F304+F307+F312+F315+F321+F323+F325+F328+F330+F336+F340+F342+F343+F349+F351+F352+F355+F360+F363+F370+F372+F376+F381+F386+F392+F395+F396+F402+F409+F415+F420+F421+F424+F425+F428+F429+F431+F432+F437+F441+F446+F452+F456+F461+F465+F470+F474+F477+F481+F485+F491+F498+F504+F509+F511+F514+F520+F527+#REF!</f>
        <v>#REF!</v>
      </c>
    </row>
  </sheetData>
  <sheetProtection selectLockedCells="1" selectUnlockedCells="1"/>
  <mergeCells count="2">
    <mergeCell ref="F1:H1"/>
    <mergeCell ref="A3:H3"/>
  </mergeCells>
  <printOptions/>
  <pageMargins left="1.1020833333333333" right="0.31527777777777777" top="0.15763888888888888" bottom="0.3541666666666667" header="0.5118055555555555" footer="0.5118055555555555"/>
  <pageSetup horizontalDpi="300" verticalDpi="300" orientation="portrait" paperSize="9" scale="44" r:id="rId1"/>
  <rowBreaks count="2" manualBreakCount="2">
    <brk id="487" max="7" man="1"/>
    <brk id="529" max="7" man="1"/>
  </rowBreaks>
</worksheet>
</file>

<file path=xl/worksheets/sheet6.xml><?xml version="1.0" encoding="utf-8"?>
<worksheet xmlns="http://schemas.openxmlformats.org/spreadsheetml/2006/main" xmlns:r="http://schemas.openxmlformats.org/officeDocument/2006/relationships">
  <sheetPr>
    <tabColor indexed="9"/>
  </sheetPr>
  <dimension ref="A1:N619"/>
  <sheetViews>
    <sheetView view="pageBreakPreview" zoomScale="70" zoomScaleSheetLayoutView="70" zoomScalePageLayoutView="0" workbookViewId="0" topLeftCell="A1">
      <selection activeCell="G597" sqref="G597"/>
    </sheetView>
  </sheetViews>
  <sheetFormatPr defaultColWidth="8.7109375" defaultRowHeight="12.75"/>
  <cols>
    <col min="1" max="1" width="88.8515625" style="188" customWidth="1"/>
    <col min="2" max="2" width="9.421875" style="189" customWidth="1"/>
    <col min="3" max="3" width="7.7109375" style="190" customWidth="1"/>
    <col min="4" max="4" width="8.421875" style="190" customWidth="1"/>
    <col min="5" max="5" width="22.140625" style="190" customWidth="1"/>
    <col min="6" max="6" width="7.421875" style="190" customWidth="1"/>
    <col min="7" max="7" width="22.00390625" style="190" customWidth="1"/>
    <col min="8" max="8" width="22.28125" style="191" customWidth="1"/>
    <col min="9" max="9" width="23.57421875" style="191" customWidth="1"/>
    <col min="10" max="10" width="22.57421875" style="191" customWidth="1"/>
    <col min="11" max="11" width="17.57421875" style="191" customWidth="1"/>
    <col min="12" max="12" width="18.8515625" style="191" customWidth="1"/>
    <col min="13" max="13" width="19.28125" style="191" customWidth="1"/>
    <col min="14" max="16384" width="8.7109375" style="191" customWidth="1"/>
  </cols>
  <sheetData>
    <row r="1" spans="3:11" ht="101.25" customHeight="1">
      <c r="C1" s="192"/>
      <c r="D1" s="192"/>
      <c r="E1" s="193"/>
      <c r="F1" s="193"/>
      <c r="G1" s="393" t="s">
        <v>882</v>
      </c>
      <c r="H1" s="393"/>
      <c r="I1" s="393"/>
      <c r="J1" s="193"/>
      <c r="K1" s="193"/>
    </row>
    <row r="3" spans="1:9" ht="34.5" customHeight="1">
      <c r="A3" s="394" t="s">
        <v>883</v>
      </c>
      <c r="B3" s="394"/>
      <c r="C3" s="394"/>
      <c r="D3" s="394"/>
      <c r="E3" s="394"/>
      <c r="F3" s="394"/>
      <c r="G3" s="394"/>
      <c r="H3" s="394"/>
      <c r="I3" s="394"/>
    </row>
    <row r="4" ht="18.75">
      <c r="G4" s="194"/>
    </row>
    <row r="5" spans="1:9" s="197" customFormat="1" ht="72.75" customHeight="1">
      <c r="A5" s="138" t="s">
        <v>350</v>
      </c>
      <c r="B5" s="139" t="s">
        <v>884</v>
      </c>
      <c r="C5" s="139" t="s">
        <v>885</v>
      </c>
      <c r="D5" s="139" t="s">
        <v>352</v>
      </c>
      <c r="E5" s="139" t="s">
        <v>353</v>
      </c>
      <c r="F5" s="139" t="s">
        <v>354</v>
      </c>
      <c r="G5" s="195" t="s">
        <v>886</v>
      </c>
      <c r="H5" s="195" t="s">
        <v>887</v>
      </c>
      <c r="I5" s="196" t="s">
        <v>888</v>
      </c>
    </row>
    <row r="6" spans="1:11" s="200" customFormat="1" ht="50.25" customHeight="1">
      <c r="A6" s="147" t="s">
        <v>358</v>
      </c>
      <c r="B6" s="198"/>
      <c r="C6" s="144"/>
      <c r="D6" s="144"/>
      <c r="E6" s="144"/>
      <c r="F6" s="144"/>
      <c r="G6" s="199">
        <f>G8+G205+G225+G276+G291+G319+G478</f>
        <v>912112001.93</v>
      </c>
      <c r="H6" s="199">
        <f>H8+H205+H225+H276+H291+H319+H478+H7</f>
        <v>856801373.9999999</v>
      </c>
      <c r="I6" s="199">
        <f>I8+I205+I225+I276+I291+I319+I478+I7</f>
        <v>863986725.9999999</v>
      </c>
      <c r="J6" s="202"/>
      <c r="K6" s="202"/>
    </row>
    <row r="7" spans="1:11" s="200" customFormat="1" ht="18.75">
      <c r="A7" s="147" t="s">
        <v>359</v>
      </c>
      <c r="B7" s="198"/>
      <c r="C7" s="144"/>
      <c r="D7" s="144"/>
      <c r="E7" s="144"/>
      <c r="F7" s="144"/>
      <c r="G7" s="199"/>
      <c r="H7" s="199">
        <v>8766137.6</v>
      </c>
      <c r="I7" s="201">
        <v>17885979.5</v>
      </c>
      <c r="J7" s="202"/>
      <c r="K7" s="202"/>
    </row>
    <row r="8" spans="1:11" s="200" customFormat="1" ht="18.75">
      <c r="A8" s="148" t="s">
        <v>7</v>
      </c>
      <c r="B8" s="144" t="s">
        <v>6</v>
      </c>
      <c r="C8" s="144"/>
      <c r="D8" s="144"/>
      <c r="E8" s="144"/>
      <c r="F8" s="144"/>
      <c r="G8" s="199">
        <f>G9+G82+G89+G128+G160+G180+G186+G198</f>
        <v>187946202.53</v>
      </c>
      <c r="H8" s="199">
        <f>H9+H82+H89+H128+H160+H180+H186</f>
        <v>151489535</v>
      </c>
      <c r="I8" s="199">
        <f>I9+I82+I89+I128+I160+I180+I186</f>
        <v>135819265</v>
      </c>
      <c r="J8" s="202"/>
      <c r="K8" s="202"/>
    </row>
    <row r="9" spans="1:11" s="200" customFormat="1" ht="28.5" customHeight="1">
      <c r="A9" s="147" t="s">
        <v>360</v>
      </c>
      <c r="B9" s="198" t="s">
        <v>6</v>
      </c>
      <c r="C9" s="144" t="s">
        <v>361</v>
      </c>
      <c r="D9" s="144"/>
      <c r="E9" s="144"/>
      <c r="F9" s="144"/>
      <c r="G9" s="199">
        <f>G10+G15+G39</f>
        <v>68769133.65</v>
      </c>
      <c r="H9" s="199">
        <f>H10+H15+H39</f>
        <v>75562404</v>
      </c>
      <c r="I9" s="199">
        <f>I10+I15+I39</f>
        <v>72887504</v>
      </c>
      <c r="J9" s="202"/>
      <c r="K9" s="202"/>
    </row>
    <row r="10" spans="1:11" s="204" customFormat="1" ht="42.75" customHeight="1">
      <c r="A10" s="148" t="s">
        <v>363</v>
      </c>
      <c r="B10" s="144" t="s">
        <v>6</v>
      </c>
      <c r="C10" s="144" t="s">
        <v>361</v>
      </c>
      <c r="D10" s="144" t="s">
        <v>364</v>
      </c>
      <c r="E10" s="144"/>
      <c r="F10" s="144"/>
      <c r="G10" s="203">
        <f aca="true" t="shared" si="0" ref="G10:I13">G11</f>
        <v>1719087</v>
      </c>
      <c r="H10" s="203">
        <f t="shared" si="0"/>
        <v>1719087</v>
      </c>
      <c r="I10" s="203">
        <f t="shared" si="0"/>
        <v>1719087</v>
      </c>
      <c r="J10" s="202"/>
      <c r="K10" s="202"/>
    </row>
    <row r="11" spans="1:11" s="206" customFormat="1" ht="24.75" customHeight="1">
      <c r="A11" s="149" t="s">
        <v>365</v>
      </c>
      <c r="B11" s="150" t="s">
        <v>6</v>
      </c>
      <c r="C11" s="150" t="s">
        <v>361</v>
      </c>
      <c r="D11" s="150" t="s">
        <v>364</v>
      </c>
      <c r="E11" s="150" t="s">
        <v>366</v>
      </c>
      <c r="F11" s="150"/>
      <c r="G11" s="176">
        <f t="shared" si="0"/>
        <v>1719087</v>
      </c>
      <c r="H11" s="176">
        <f t="shared" si="0"/>
        <v>1719087</v>
      </c>
      <c r="I11" s="176">
        <f t="shared" si="0"/>
        <v>1719087</v>
      </c>
      <c r="J11" s="202"/>
      <c r="K11" s="202"/>
    </row>
    <row r="12" spans="1:11" s="206" customFormat="1" ht="22.5" customHeight="1">
      <c r="A12" s="149" t="s">
        <v>367</v>
      </c>
      <c r="B12" s="150" t="s">
        <v>6</v>
      </c>
      <c r="C12" s="150" t="s">
        <v>361</v>
      </c>
      <c r="D12" s="150" t="s">
        <v>364</v>
      </c>
      <c r="E12" s="150" t="s">
        <v>368</v>
      </c>
      <c r="F12" s="150"/>
      <c r="G12" s="176">
        <f t="shared" si="0"/>
        <v>1719087</v>
      </c>
      <c r="H12" s="176">
        <f t="shared" si="0"/>
        <v>1719087</v>
      </c>
      <c r="I12" s="176">
        <f t="shared" si="0"/>
        <v>1719087</v>
      </c>
      <c r="J12" s="202"/>
      <c r="K12" s="202"/>
    </row>
    <row r="13" spans="1:13" s="206" customFormat="1" ht="42.75" customHeight="1">
      <c r="A13" s="154" t="s">
        <v>369</v>
      </c>
      <c r="B13" s="150" t="s">
        <v>6</v>
      </c>
      <c r="C13" s="150" t="s">
        <v>361</v>
      </c>
      <c r="D13" s="150" t="s">
        <v>364</v>
      </c>
      <c r="E13" s="150" t="s">
        <v>370</v>
      </c>
      <c r="F13" s="150"/>
      <c r="G13" s="176">
        <f t="shared" si="0"/>
        <v>1719087</v>
      </c>
      <c r="H13" s="176">
        <f t="shared" si="0"/>
        <v>1719087</v>
      </c>
      <c r="I13" s="176">
        <f t="shared" si="0"/>
        <v>1719087</v>
      </c>
      <c r="J13" s="202"/>
      <c r="K13" s="202"/>
      <c r="L13" s="205"/>
      <c r="M13" s="205"/>
    </row>
    <row r="14" spans="1:13" s="206" customFormat="1" ht="80.25" customHeight="1">
      <c r="A14" s="155" t="s">
        <v>371</v>
      </c>
      <c r="B14" s="150" t="s">
        <v>6</v>
      </c>
      <c r="C14" s="150" t="s">
        <v>361</v>
      </c>
      <c r="D14" s="150" t="s">
        <v>364</v>
      </c>
      <c r="E14" s="150" t="s">
        <v>370</v>
      </c>
      <c r="F14" s="156">
        <v>100</v>
      </c>
      <c r="G14" s="176">
        <v>1719087</v>
      </c>
      <c r="H14" s="176">
        <v>1719087</v>
      </c>
      <c r="I14" s="176">
        <v>1719087</v>
      </c>
      <c r="J14" s="202"/>
      <c r="K14" s="202"/>
      <c r="L14" s="205"/>
      <c r="M14" s="205"/>
    </row>
    <row r="15" spans="1:14" s="209" customFormat="1" ht="63" customHeight="1">
      <c r="A15" s="157" t="s">
        <v>395</v>
      </c>
      <c r="B15" s="144" t="s">
        <v>6</v>
      </c>
      <c r="C15" s="144" t="s">
        <v>361</v>
      </c>
      <c r="D15" s="144" t="s">
        <v>396</v>
      </c>
      <c r="E15" s="144"/>
      <c r="F15" s="144"/>
      <c r="G15" s="199">
        <f>G16+G23+G28+G35</f>
        <v>25072490</v>
      </c>
      <c r="H15" s="199">
        <f>H16+H23+H28+H35</f>
        <v>24656045</v>
      </c>
      <c r="I15" s="199">
        <f>I16+I23+I28+I35</f>
        <v>24656045</v>
      </c>
      <c r="J15" s="202"/>
      <c r="K15" s="202"/>
      <c r="L15" s="207"/>
      <c r="M15" s="207"/>
      <c r="N15" s="208"/>
    </row>
    <row r="16" spans="1:13" s="209" customFormat="1" ht="50.25" customHeight="1">
      <c r="A16" s="155" t="s">
        <v>397</v>
      </c>
      <c r="B16" s="150" t="s">
        <v>6</v>
      </c>
      <c r="C16" s="150" t="s">
        <v>361</v>
      </c>
      <c r="D16" s="150" t="s">
        <v>396</v>
      </c>
      <c r="E16" s="150" t="s">
        <v>398</v>
      </c>
      <c r="F16" s="156"/>
      <c r="G16" s="176">
        <f aca="true" t="shared" si="1" ref="G16:I17">G17</f>
        <v>358077</v>
      </c>
      <c r="H16" s="176">
        <f t="shared" si="1"/>
        <v>358077</v>
      </c>
      <c r="I16" s="176">
        <f t="shared" si="1"/>
        <v>358077</v>
      </c>
      <c r="J16" s="202"/>
      <c r="K16" s="202"/>
      <c r="L16" s="207"/>
      <c r="M16" s="207"/>
    </row>
    <row r="17" spans="1:11" s="209" customFormat="1" ht="61.5" customHeight="1">
      <c r="A17" s="155" t="s">
        <v>399</v>
      </c>
      <c r="B17" s="150" t="s">
        <v>6</v>
      </c>
      <c r="C17" s="150" t="s">
        <v>361</v>
      </c>
      <c r="D17" s="150" t="s">
        <v>396</v>
      </c>
      <c r="E17" s="150" t="s">
        <v>400</v>
      </c>
      <c r="F17" s="156"/>
      <c r="G17" s="176">
        <f t="shared" si="1"/>
        <v>358077</v>
      </c>
      <c r="H17" s="176">
        <f t="shared" si="1"/>
        <v>358077</v>
      </c>
      <c r="I17" s="176">
        <f t="shared" si="1"/>
        <v>358077</v>
      </c>
      <c r="J17" s="202"/>
      <c r="K17" s="202"/>
    </row>
    <row r="18" spans="1:11" s="209" customFormat="1" ht="49.5" customHeight="1">
      <c r="A18" s="155" t="s">
        <v>401</v>
      </c>
      <c r="B18" s="150" t="s">
        <v>6</v>
      </c>
      <c r="C18" s="150" t="s">
        <v>361</v>
      </c>
      <c r="D18" s="150" t="s">
        <v>396</v>
      </c>
      <c r="E18" s="150" t="s">
        <v>402</v>
      </c>
      <c r="F18" s="156"/>
      <c r="G18" s="176">
        <f>G19+G21</f>
        <v>358077</v>
      </c>
      <c r="H18" s="176">
        <f>H19+H21</f>
        <v>358077</v>
      </c>
      <c r="I18" s="176">
        <f>I19+I21</f>
        <v>358077</v>
      </c>
      <c r="J18" s="202"/>
      <c r="K18" s="202"/>
    </row>
    <row r="19" spans="1:11" s="209" customFormat="1" ht="46.5" customHeight="1">
      <c r="A19" s="155" t="s">
        <v>403</v>
      </c>
      <c r="B19" s="150" t="s">
        <v>6</v>
      </c>
      <c r="C19" s="150" t="s">
        <v>361</v>
      </c>
      <c r="D19" s="150" t="s">
        <v>396</v>
      </c>
      <c r="E19" s="150" t="s">
        <v>404</v>
      </c>
      <c r="F19" s="156"/>
      <c r="G19" s="176">
        <f>G20</f>
        <v>333077</v>
      </c>
      <c r="H19" s="176">
        <f>H20</f>
        <v>333077</v>
      </c>
      <c r="I19" s="176">
        <f>I20</f>
        <v>333077</v>
      </c>
      <c r="J19" s="202"/>
      <c r="K19" s="202"/>
    </row>
    <row r="20" spans="1:11" s="209" customFormat="1" ht="77.25" customHeight="1">
      <c r="A20" s="155" t="s">
        <v>371</v>
      </c>
      <c r="B20" s="150" t="s">
        <v>6</v>
      </c>
      <c r="C20" s="150" t="s">
        <v>361</v>
      </c>
      <c r="D20" s="150" t="s">
        <v>396</v>
      </c>
      <c r="E20" s="150" t="s">
        <v>404</v>
      </c>
      <c r="F20" s="156">
        <v>100</v>
      </c>
      <c r="G20" s="176">
        <v>333077</v>
      </c>
      <c r="H20" s="176">
        <v>333077</v>
      </c>
      <c r="I20" s="210">
        <v>333077</v>
      </c>
      <c r="J20" s="202"/>
      <c r="K20" s="202"/>
    </row>
    <row r="21" spans="1:14" s="209" customFormat="1" ht="48" customHeight="1">
      <c r="A21" s="155" t="s">
        <v>405</v>
      </c>
      <c r="B21" s="150" t="s">
        <v>6</v>
      </c>
      <c r="C21" s="150" t="s">
        <v>361</v>
      </c>
      <c r="D21" s="150" t="s">
        <v>396</v>
      </c>
      <c r="E21" s="150" t="s">
        <v>406</v>
      </c>
      <c r="F21" s="156"/>
      <c r="G21" s="176">
        <f>G22</f>
        <v>25000</v>
      </c>
      <c r="H21" s="176">
        <f>H22</f>
        <v>25000</v>
      </c>
      <c r="I21" s="176">
        <f>I22</f>
        <v>25000</v>
      </c>
      <c r="J21" s="202"/>
      <c r="K21" s="202"/>
      <c r="L21" s="208"/>
      <c r="M21" s="208"/>
      <c r="N21" s="208"/>
    </row>
    <row r="22" spans="1:11" s="209" customFormat="1" ht="45" customHeight="1">
      <c r="A22" s="155" t="s">
        <v>407</v>
      </c>
      <c r="B22" s="150" t="s">
        <v>6</v>
      </c>
      <c r="C22" s="150" t="s">
        <v>361</v>
      </c>
      <c r="D22" s="150" t="s">
        <v>396</v>
      </c>
      <c r="E22" s="150" t="s">
        <v>406</v>
      </c>
      <c r="F22" s="156">
        <v>200</v>
      </c>
      <c r="G22" s="176">
        <v>25000</v>
      </c>
      <c r="H22" s="176">
        <v>25000</v>
      </c>
      <c r="I22" s="210">
        <v>25000</v>
      </c>
      <c r="J22" s="202"/>
      <c r="K22" s="202"/>
    </row>
    <row r="23" spans="1:11" s="209" customFormat="1" ht="48" customHeight="1">
      <c r="A23" s="155" t="s">
        <v>408</v>
      </c>
      <c r="B23" s="150" t="s">
        <v>6</v>
      </c>
      <c r="C23" s="150" t="s">
        <v>361</v>
      </c>
      <c r="D23" s="150" t="s">
        <v>396</v>
      </c>
      <c r="E23" s="150" t="s">
        <v>409</v>
      </c>
      <c r="F23" s="156"/>
      <c r="G23" s="176">
        <f aca="true" t="shared" si="2" ref="G23:I26">G24</f>
        <v>305800</v>
      </c>
      <c r="H23" s="176">
        <f t="shared" si="2"/>
        <v>305800</v>
      </c>
      <c r="I23" s="176">
        <f t="shared" si="2"/>
        <v>305800</v>
      </c>
      <c r="J23" s="202"/>
      <c r="K23" s="202"/>
    </row>
    <row r="24" spans="1:11" s="209" customFormat="1" ht="44.25" customHeight="1">
      <c r="A24" s="155" t="s">
        <v>410</v>
      </c>
      <c r="B24" s="150" t="s">
        <v>6</v>
      </c>
      <c r="C24" s="150" t="s">
        <v>361</v>
      </c>
      <c r="D24" s="150" t="s">
        <v>396</v>
      </c>
      <c r="E24" s="150" t="s">
        <v>411</v>
      </c>
      <c r="F24" s="156"/>
      <c r="G24" s="176">
        <f t="shared" si="2"/>
        <v>305800</v>
      </c>
      <c r="H24" s="176">
        <f t="shared" si="2"/>
        <v>305800</v>
      </c>
      <c r="I24" s="176">
        <f t="shared" si="2"/>
        <v>305800</v>
      </c>
      <c r="J24" s="202"/>
      <c r="K24" s="202"/>
    </row>
    <row r="25" spans="1:11" s="209" customFormat="1" ht="48" customHeight="1">
      <c r="A25" s="155" t="s">
        <v>412</v>
      </c>
      <c r="B25" s="150" t="s">
        <v>6</v>
      </c>
      <c r="C25" s="150" t="s">
        <v>361</v>
      </c>
      <c r="D25" s="150" t="s">
        <v>396</v>
      </c>
      <c r="E25" s="150" t="s">
        <v>413</v>
      </c>
      <c r="F25" s="156"/>
      <c r="G25" s="176">
        <f t="shared" si="2"/>
        <v>305800</v>
      </c>
      <c r="H25" s="176">
        <f t="shared" si="2"/>
        <v>305800</v>
      </c>
      <c r="I25" s="176">
        <f t="shared" si="2"/>
        <v>305800</v>
      </c>
      <c r="J25" s="202"/>
      <c r="K25" s="202"/>
    </row>
    <row r="26" spans="1:11" s="209" customFormat="1" ht="57.75" customHeight="1">
      <c r="A26" s="155" t="s">
        <v>414</v>
      </c>
      <c r="B26" s="150" t="s">
        <v>6</v>
      </c>
      <c r="C26" s="150" t="s">
        <v>361</v>
      </c>
      <c r="D26" s="150" t="s">
        <v>396</v>
      </c>
      <c r="E26" s="150" t="s">
        <v>415</v>
      </c>
      <c r="F26" s="156"/>
      <c r="G26" s="176">
        <f t="shared" si="2"/>
        <v>305800</v>
      </c>
      <c r="H26" s="176">
        <f t="shared" si="2"/>
        <v>305800</v>
      </c>
      <c r="I26" s="176">
        <f t="shared" si="2"/>
        <v>305800</v>
      </c>
      <c r="J26" s="202"/>
      <c r="K26" s="202"/>
    </row>
    <row r="27" spans="1:11" s="209" customFormat="1" ht="83.25" customHeight="1">
      <c r="A27" s="155" t="s">
        <v>371</v>
      </c>
      <c r="B27" s="150" t="s">
        <v>6</v>
      </c>
      <c r="C27" s="150" t="s">
        <v>361</v>
      </c>
      <c r="D27" s="150" t="s">
        <v>396</v>
      </c>
      <c r="E27" s="150" t="s">
        <v>415</v>
      </c>
      <c r="F27" s="156">
        <v>100</v>
      </c>
      <c r="G27" s="176">
        <v>305800</v>
      </c>
      <c r="H27" s="176">
        <v>305800</v>
      </c>
      <c r="I27" s="210">
        <v>305800</v>
      </c>
      <c r="J27" s="202"/>
      <c r="K27" s="202"/>
    </row>
    <row r="28" spans="1:11" s="209" customFormat="1" ht="48" customHeight="1">
      <c r="A28" s="155" t="s">
        <v>416</v>
      </c>
      <c r="B28" s="150" t="s">
        <v>6</v>
      </c>
      <c r="C28" s="150" t="s">
        <v>361</v>
      </c>
      <c r="D28" s="150" t="s">
        <v>396</v>
      </c>
      <c r="E28" s="150" t="s">
        <v>417</v>
      </c>
      <c r="F28" s="156"/>
      <c r="G28" s="176">
        <f>G29</f>
        <v>24102813</v>
      </c>
      <c r="H28" s="176">
        <f>H29</f>
        <v>23686368</v>
      </c>
      <c r="I28" s="176">
        <f>I29</f>
        <v>23686368</v>
      </c>
      <c r="J28" s="202"/>
      <c r="K28" s="202"/>
    </row>
    <row r="29" spans="1:11" s="209" customFormat="1" ht="41.25" customHeight="1">
      <c r="A29" s="155" t="s">
        <v>418</v>
      </c>
      <c r="B29" s="150" t="s">
        <v>6</v>
      </c>
      <c r="C29" s="150" t="s">
        <v>361</v>
      </c>
      <c r="D29" s="150" t="s">
        <v>396</v>
      </c>
      <c r="E29" s="150" t="s">
        <v>419</v>
      </c>
      <c r="F29" s="156"/>
      <c r="G29" s="176">
        <f>G30+G33</f>
        <v>24102813</v>
      </c>
      <c r="H29" s="176">
        <f>H30+H33</f>
        <v>23686368</v>
      </c>
      <c r="I29" s="176">
        <f>I30+I33</f>
        <v>23686368</v>
      </c>
      <c r="J29" s="202"/>
      <c r="K29" s="202"/>
    </row>
    <row r="30" spans="1:11" s="209" customFormat="1" ht="41.25" customHeight="1">
      <c r="A30" s="155" t="s">
        <v>369</v>
      </c>
      <c r="B30" s="150" t="s">
        <v>6</v>
      </c>
      <c r="C30" s="150" t="s">
        <v>361</v>
      </c>
      <c r="D30" s="150" t="s">
        <v>396</v>
      </c>
      <c r="E30" s="150" t="s">
        <v>420</v>
      </c>
      <c r="F30" s="156"/>
      <c r="G30" s="176">
        <f>G31+G32</f>
        <v>23686368</v>
      </c>
      <c r="H30" s="176">
        <f>H31+H32</f>
        <v>23686368</v>
      </c>
      <c r="I30" s="176">
        <f>I31+I32</f>
        <v>23686368</v>
      </c>
      <c r="J30" s="202"/>
      <c r="K30" s="202"/>
    </row>
    <row r="31" spans="1:11" s="209" customFormat="1" ht="78.75" customHeight="1">
      <c r="A31" s="155" t="s">
        <v>371</v>
      </c>
      <c r="B31" s="150" t="s">
        <v>6</v>
      </c>
      <c r="C31" s="150" t="s">
        <v>361</v>
      </c>
      <c r="D31" s="150" t="s">
        <v>396</v>
      </c>
      <c r="E31" s="150" t="s">
        <v>420</v>
      </c>
      <c r="F31" s="156">
        <v>100</v>
      </c>
      <c r="G31" s="176">
        <v>23517000</v>
      </c>
      <c r="H31" s="176">
        <v>23517000</v>
      </c>
      <c r="I31" s="176">
        <v>23517000</v>
      </c>
      <c r="J31" s="202"/>
      <c r="K31" s="202"/>
    </row>
    <row r="32" spans="1:11" s="209" customFormat="1" ht="49.5" customHeight="1">
      <c r="A32" s="155" t="s">
        <v>407</v>
      </c>
      <c r="B32" s="150" t="s">
        <v>6</v>
      </c>
      <c r="C32" s="150" t="s">
        <v>361</v>
      </c>
      <c r="D32" s="150" t="s">
        <v>396</v>
      </c>
      <c r="E32" s="150" t="s">
        <v>420</v>
      </c>
      <c r="F32" s="156">
        <v>200</v>
      </c>
      <c r="G32" s="176">
        <v>169368</v>
      </c>
      <c r="H32" s="176">
        <v>169368</v>
      </c>
      <c r="I32" s="176">
        <v>169368</v>
      </c>
      <c r="J32" s="202"/>
      <c r="K32" s="202"/>
    </row>
    <row r="33" spans="1:11" s="209" customFormat="1" ht="37.5">
      <c r="A33" s="158" t="s">
        <v>421</v>
      </c>
      <c r="B33" s="150" t="s">
        <v>6</v>
      </c>
      <c r="C33" s="150" t="s">
        <v>361</v>
      </c>
      <c r="D33" s="150" t="s">
        <v>396</v>
      </c>
      <c r="E33" s="150" t="s">
        <v>422</v>
      </c>
      <c r="F33" s="156"/>
      <c r="G33" s="176">
        <f>G34</f>
        <v>416445</v>
      </c>
      <c r="H33" s="176">
        <f>H34</f>
        <v>0</v>
      </c>
      <c r="I33" s="176">
        <f>I34</f>
        <v>0</v>
      </c>
      <c r="J33" s="202"/>
      <c r="K33" s="202"/>
    </row>
    <row r="34" spans="1:11" s="209" customFormat="1" ht="78.75" customHeight="1">
      <c r="A34" s="155" t="s">
        <v>371</v>
      </c>
      <c r="B34" s="150" t="s">
        <v>6</v>
      </c>
      <c r="C34" s="150" t="s">
        <v>361</v>
      </c>
      <c r="D34" s="150" t="s">
        <v>396</v>
      </c>
      <c r="E34" s="150" t="s">
        <v>422</v>
      </c>
      <c r="F34" s="156">
        <v>100</v>
      </c>
      <c r="G34" s="176">
        <v>416445</v>
      </c>
      <c r="H34" s="176">
        <v>0</v>
      </c>
      <c r="I34" s="210">
        <v>0</v>
      </c>
      <c r="J34" s="202"/>
      <c r="K34" s="202"/>
    </row>
    <row r="35" spans="1:11" s="209" customFormat="1" ht="43.5" customHeight="1">
      <c r="A35" s="155" t="s">
        <v>423</v>
      </c>
      <c r="B35" s="150" t="s">
        <v>6</v>
      </c>
      <c r="C35" s="150" t="s">
        <v>361</v>
      </c>
      <c r="D35" s="150" t="s">
        <v>396</v>
      </c>
      <c r="E35" s="150" t="s">
        <v>424</v>
      </c>
      <c r="F35" s="156"/>
      <c r="G35" s="176">
        <f aca="true" t="shared" si="3" ref="G35:I37">G36</f>
        <v>305800</v>
      </c>
      <c r="H35" s="176">
        <f t="shared" si="3"/>
        <v>305800</v>
      </c>
      <c r="I35" s="176">
        <f t="shared" si="3"/>
        <v>305800</v>
      </c>
      <c r="J35" s="202"/>
      <c r="K35" s="202"/>
    </row>
    <row r="36" spans="1:11" s="209" customFormat="1" ht="48" customHeight="1">
      <c r="A36" s="155" t="s">
        <v>425</v>
      </c>
      <c r="B36" s="150" t="s">
        <v>6</v>
      </c>
      <c r="C36" s="150" t="s">
        <v>361</v>
      </c>
      <c r="D36" s="150" t="s">
        <v>396</v>
      </c>
      <c r="E36" s="150" t="s">
        <v>426</v>
      </c>
      <c r="F36" s="156"/>
      <c r="G36" s="176">
        <f t="shared" si="3"/>
        <v>305800</v>
      </c>
      <c r="H36" s="176">
        <f t="shared" si="3"/>
        <v>305800</v>
      </c>
      <c r="I36" s="176">
        <f t="shared" si="3"/>
        <v>305800</v>
      </c>
      <c r="J36" s="202"/>
      <c r="K36" s="202"/>
    </row>
    <row r="37" spans="1:11" s="209" customFormat="1" ht="48" customHeight="1">
      <c r="A37" s="155" t="s">
        <v>427</v>
      </c>
      <c r="B37" s="150" t="s">
        <v>6</v>
      </c>
      <c r="C37" s="150" t="s">
        <v>361</v>
      </c>
      <c r="D37" s="150" t="s">
        <v>396</v>
      </c>
      <c r="E37" s="150" t="s">
        <v>428</v>
      </c>
      <c r="F37" s="156"/>
      <c r="G37" s="176">
        <f t="shared" si="3"/>
        <v>305800</v>
      </c>
      <c r="H37" s="176">
        <f t="shared" si="3"/>
        <v>305800</v>
      </c>
      <c r="I37" s="176">
        <f t="shared" si="3"/>
        <v>305800</v>
      </c>
      <c r="J37" s="202"/>
      <c r="K37" s="202"/>
    </row>
    <row r="38" spans="1:11" s="209" customFormat="1" ht="75.75" customHeight="1">
      <c r="A38" s="155" t="s">
        <v>371</v>
      </c>
      <c r="B38" s="150" t="s">
        <v>6</v>
      </c>
      <c r="C38" s="150" t="s">
        <v>361</v>
      </c>
      <c r="D38" s="150" t="s">
        <v>396</v>
      </c>
      <c r="E38" s="150" t="s">
        <v>428</v>
      </c>
      <c r="F38" s="156">
        <v>100</v>
      </c>
      <c r="G38" s="176">
        <v>305800</v>
      </c>
      <c r="H38" s="176">
        <v>305800</v>
      </c>
      <c r="I38" s="210">
        <v>305800</v>
      </c>
      <c r="J38" s="202"/>
      <c r="K38" s="202"/>
    </row>
    <row r="39" spans="1:11" s="209" customFormat="1" ht="30.75" customHeight="1">
      <c r="A39" s="157" t="s">
        <v>447</v>
      </c>
      <c r="B39" s="144" t="s">
        <v>6</v>
      </c>
      <c r="C39" s="144" t="s">
        <v>361</v>
      </c>
      <c r="D39" s="144" t="s">
        <v>448</v>
      </c>
      <c r="E39" s="144"/>
      <c r="F39" s="144"/>
      <c r="G39" s="203">
        <f>G40+G54+G61+G68+G76</f>
        <v>41977556.650000006</v>
      </c>
      <c r="H39" s="203">
        <f>H40+H54+H61+H68+H76</f>
        <v>49187272</v>
      </c>
      <c r="I39" s="203">
        <f>I40+I54+I61+I68+I76</f>
        <v>46512372</v>
      </c>
      <c r="J39" s="202"/>
      <c r="K39" s="202"/>
    </row>
    <row r="40" spans="1:11" s="209" customFormat="1" ht="45.75" customHeight="1">
      <c r="A40" s="155" t="s">
        <v>472</v>
      </c>
      <c r="B40" s="150" t="s">
        <v>6</v>
      </c>
      <c r="C40" s="150" t="s">
        <v>361</v>
      </c>
      <c r="D40" s="150" t="s">
        <v>448</v>
      </c>
      <c r="E40" s="150" t="s">
        <v>473</v>
      </c>
      <c r="F40" s="150"/>
      <c r="G40" s="176">
        <f>G41</f>
        <v>3652000</v>
      </c>
      <c r="H40" s="176">
        <f>H41</f>
        <v>6357000</v>
      </c>
      <c r="I40" s="176">
        <f>I41</f>
        <v>3272000</v>
      </c>
      <c r="J40" s="202"/>
      <c r="K40" s="202"/>
    </row>
    <row r="41" spans="1:11" s="209" customFormat="1" ht="45" customHeight="1">
      <c r="A41" s="155" t="s">
        <v>474</v>
      </c>
      <c r="B41" s="150" t="s">
        <v>6</v>
      </c>
      <c r="C41" s="150" t="s">
        <v>361</v>
      </c>
      <c r="D41" s="150" t="s">
        <v>448</v>
      </c>
      <c r="E41" s="150" t="s">
        <v>475</v>
      </c>
      <c r="F41" s="150"/>
      <c r="G41" s="176">
        <f>G42+G45+G48+G51</f>
        <v>3652000</v>
      </c>
      <c r="H41" s="176">
        <f>H42+H45+H48+H51</f>
        <v>6357000</v>
      </c>
      <c r="I41" s="176">
        <f>I42+I45+I48+I51</f>
        <v>3272000</v>
      </c>
      <c r="J41" s="202"/>
      <c r="K41" s="202"/>
    </row>
    <row r="42" spans="1:11" s="211" customFormat="1" ht="98.25" customHeight="1">
      <c r="A42" s="155" t="s">
        <v>476</v>
      </c>
      <c r="B42" s="150" t="s">
        <v>6</v>
      </c>
      <c r="C42" s="150" t="s">
        <v>361</v>
      </c>
      <c r="D42" s="150" t="s">
        <v>448</v>
      </c>
      <c r="E42" s="150" t="s">
        <v>477</v>
      </c>
      <c r="F42" s="150"/>
      <c r="G42" s="176">
        <f aca="true" t="shared" si="4" ref="G42:I43">G43</f>
        <v>2000000</v>
      </c>
      <c r="H42" s="176">
        <f t="shared" si="4"/>
        <v>1755000</v>
      </c>
      <c r="I42" s="176">
        <f t="shared" si="4"/>
        <v>1260000</v>
      </c>
      <c r="J42" s="202"/>
      <c r="K42" s="202"/>
    </row>
    <row r="43" spans="1:11" s="211" customFormat="1" ht="28.5" customHeight="1">
      <c r="A43" s="155" t="s">
        <v>478</v>
      </c>
      <c r="B43" s="150" t="s">
        <v>6</v>
      </c>
      <c r="C43" s="150" t="s">
        <v>361</v>
      </c>
      <c r="D43" s="150" t="s">
        <v>448</v>
      </c>
      <c r="E43" s="150" t="s">
        <v>479</v>
      </c>
      <c r="F43" s="150"/>
      <c r="G43" s="176">
        <f t="shared" si="4"/>
        <v>2000000</v>
      </c>
      <c r="H43" s="176">
        <f t="shared" si="4"/>
        <v>1755000</v>
      </c>
      <c r="I43" s="176">
        <f t="shared" si="4"/>
        <v>1260000</v>
      </c>
      <c r="J43" s="202"/>
      <c r="K43" s="202"/>
    </row>
    <row r="44" spans="1:11" s="206" customFormat="1" ht="42.75" customHeight="1">
      <c r="A44" s="155" t="s">
        <v>407</v>
      </c>
      <c r="B44" s="150" t="s">
        <v>6</v>
      </c>
      <c r="C44" s="150" t="s">
        <v>361</v>
      </c>
      <c r="D44" s="150" t="s">
        <v>448</v>
      </c>
      <c r="E44" s="150" t="s">
        <v>479</v>
      </c>
      <c r="F44" s="150" t="s">
        <v>438</v>
      </c>
      <c r="G44" s="176">
        <v>2000000</v>
      </c>
      <c r="H44" s="176">
        <v>1755000</v>
      </c>
      <c r="I44" s="210">
        <v>1260000</v>
      </c>
      <c r="J44" s="202"/>
      <c r="K44" s="202"/>
    </row>
    <row r="45" spans="1:11" s="209" customFormat="1" ht="87.75" customHeight="1">
      <c r="A45" s="155" t="s">
        <v>480</v>
      </c>
      <c r="B45" s="150" t="s">
        <v>6</v>
      </c>
      <c r="C45" s="150" t="s">
        <v>361</v>
      </c>
      <c r="D45" s="150" t="s">
        <v>448</v>
      </c>
      <c r="E45" s="150" t="s">
        <v>481</v>
      </c>
      <c r="F45" s="150"/>
      <c r="G45" s="176">
        <f aca="true" t="shared" si="5" ref="G45:I46">G46</f>
        <v>1162000</v>
      </c>
      <c r="H45" s="176">
        <f t="shared" si="5"/>
        <v>1462000</v>
      </c>
      <c r="I45" s="176">
        <f t="shared" si="5"/>
        <v>1462000</v>
      </c>
      <c r="J45" s="202"/>
      <c r="K45" s="202"/>
    </row>
    <row r="46" spans="1:11" s="209" customFormat="1" ht="25.5" customHeight="1">
      <c r="A46" s="155" t="s">
        <v>478</v>
      </c>
      <c r="B46" s="150" t="s">
        <v>6</v>
      </c>
      <c r="C46" s="150" t="s">
        <v>361</v>
      </c>
      <c r="D46" s="150" t="s">
        <v>448</v>
      </c>
      <c r="E46" s="150" t="s">
        <v>482</v>
      </c>
      <c r="F46" s="150"/>
      <c r="G46" s="176">
        <f t="shared" si="5"/>
        <v>1162000</v>
      </c>
      <c r="H46" s="176">
        <f t="shared" si="5"/>
        <v>1462000</v>
      </c>
      <c r="I46" s="176">
        <f t="shared" si="5"/>
        <v>1462000</v>
      </c>
      <c r="J46" s="202"/>
      <c r="K46" s="202"/>
    </row>
    <row r="47" spans="1:11" s="209" customFormat="1" ht="42" customHeight="1">
      <c r="A47" s="155" t="s">
        <v>407</v>
      </c>
      <c r="B47" s="150" t="s">
        <v>6</v>
      </c>
      <c r="C47" s="150" t="s">
        <v>361</v>
      </c>
      <c r="D47" s="150" t="s">
        <v>448</v>
      </c>
      <c r="E47" s="150" t="s">
        <v>482</v>
      </c>
      <c r="F47" s="150" t="s">
        <v>438</v>
      </c>
      <c r="G47" s="176">
        <v>1162000</v>
      </c>
      <c r="H47" s="176">
        <v>1462000</v>
      </c>
      <c r="I47" s="210">
        <v>1462000</v>
      </c>
      <c r="J47" s="202"/>
      <c r="K47" s="202"/>
    </row>
    <row r="48" spans="1:11" s="209" customFormat="1" ht="48" customHeight="1">
      <c r="A48" s="155" t="s">
        <v>483</v>
      </c>
      <c r="B48" s="150" t="s">
        <v>6</v>
      </c>
      <c r="C48" s="150" t="s">
        <v>361</v>
      </c>
      <c r="D48" s="150" t="s">
        <v>448</v>
      </c>
      <c r="E48" s="150" t="s">
        <v>484</v>
      </c>
      <c r="F48" s="150"/>
      <c r="G48" s="176">
        <f aca="true" t="shared" si="6" ref="G48:I49">G49</f>
        <v>140000</v>
      </c>
      <c r="H48" s="176">
        <f t="shared" si="6"/>
        <v>140000</v>
      </c>
      <c r="I48" s="176">
        <f t="shared" si="6"/>
        <v>150000</v>
      </c>
      <c r="J48" s="202"/>
      <c r="K48" s="202"/>
    </row>
    <row r="49" spans="1:11" s="209" customFormat="1" ht="27.75" customHeight="1">
      <c r="A49" s="155" t="s">
        <v>478</v>
      </c>
      <c r="B49" s="150" t="s">
        <v>6</v>
      </c>
      <c r="C49" s="150" t="s">
        <v>361</v>
      </c>
      <c r="D49" s="150" t="s">
        <v>448</v>
      </c>
      <c r="E49" s="150" t="s">
        <v>485</v>
      </c>
      <c r="F49" s="150"/>
      <c r="G49" s="176">
        <f t="shared" si="6"/>
        <v>140000</v>
      </c>
      <c r="H49" s="176">
        <f t="shared" si="6"/>
        <v>140000</v>
      </c>
      <c r="I49" s="176">
        <f t="shared" si="6"/>
        <v>150000</v>
      </c>
      <c r="J49" s="202"/>
      <c r="K49" s="202"/>
    </row>
    <row r="50" spans="1:11" s="209" customFormat="1" ht="43.5" customHeight="1">
      <c r="A50" s="155" t="s">
        <v>407</v>
      </c>
      <c r="B50" s="150" t="s">
        <v>6</v>
      </c>
      <c r="C50" s="150" t="s">
        <v>361</v>
      </c>
      <c r="D50" s="150" t="s">
        <v>448</v>
      </c>
      <c r="E50" s="150" t="s">
        <v>485</v>
      </c>
      <c r="F50" s="150" t="s">
        <v>438</v>
      </c>
      <c r="G50" s="176">
        <v>140000</v>
      </c>
      <c r="H50" s="176">
        <v>140000</v>
      </c>
      <c r="I50" s="210">
        <v>150000</v>
      </c>
      <c r="J50" s="202"/>
      <c r="K50" s="202"/>
    </row>
    <row r="51" spans="1:11" s="209" customFormat="1" ht="102.75" customHeight="1">
      <c r="A51" s="155" t="s">
        <v>486</v>
      </c>
      <c r="B51" s="150" t="s">
        <v>6</v>
      </c>
      <c r="C51" s="150" t="s">
        <v>361</v>
      </c>
      <c r="D51" s="150" t="s">
        <v>448</v>
      </c>
      <c r="E51" s="150" t="s">
        <v>487</v>
      </c>
      <c r="F51" s="150"/>
      <c r="G51" s="176">
        <f aca="true" t="shared" si="7" ref="G51:I52">G52</f>
        <v>350000</v>
      </c>
      <c r="H51" s="176">
        <f t="shared" si="7"/>
        <v>3000000</v>
      </c>
      <c r="I51" s="176">
        <f t="shared" si="7"/>
        <v>400000</v>
      </c>
      <c r="J51" s="202"/>
      <c r="K51" s="202"/>
    </row>
    <row r="52" spans="1:11" s="209" customFormat="1" ht="27.75" customHeight="1">
      <c r="A52" s="155" t="s">
        <v>488</v>
      </c>
      <c r="B52" s="150" t="s">
        <v>6</v>
      </c>
      <c r="C52" s="150" t="s">
        <v>361</v>
      </c>
      <c r="D52" s="150" t="s">
        <v>448</v>
      </c>
      <c r="E52" s="150" t="s">
        <v>489</v>
      </c>
      <c r="F52" s="150"/>
      <c r="G52" s="176">
        <f t="shared" si="7"/>
        <v>350000</v>
      </c>
      <c r="H52" s="176">
        <f t="shared" si="7"/>
        <v>3000000</v>
      </c>
      <c r="I52" s="176">
        <f t="shared" si="7"/>
        <v>400000</v>
      </c>
      <c r="J52" s="202"/>
      <c r="K52" s="202"/>
    </row>
    <row r="53" spans="1:11" s="211" customFormat="1" ht="46.5" customHeight="1">
      <c r="A53" s="155" t="s">
        <v>407</v>
      </c>
      <c r="B53" s="150" t="s">
        <v>6</v>
      </c>
      <c r="C53" s="150" t="s">
        <v>361</v>
      </c>
      <c r="D53" s="150" t="s">
        <v>448</v>
      </c>
      <c r="E53" s="150" t="s">
        <v>489</v>
      </c>
      <c r="F53" s="150" t="s">
        <v>438</v>
      </c>
      <c r="G53" s="176">
        <v>350000</v>
      </c>
      <c r="H53" s="176">
        <v>3000000</v>
      </c>
      <c r="I53" s="210">
        <v>400000</v>
      </c>
      <c r="J53" s="202"/>
      <c r="K53" s="202"/>
    </row>
    <row r="54" spans="1:11" s="206" customFormat="1" ht="43.5" customHeight="1">
      <c r="A54" s="155" t="s">
        <v>490</v>
      </c>
      <c r="B54" s="150" t="s">
        <v>6</v>
      </c>
      <c r="C54" s="150" t="s">
        <v>361</v>
      </c>
      <c r="D54" s="150" t="s">
        <v>448</v>
      </c>
      <c r="E54" s="150" t="s">
        <v>491</v>
      </c>
      <c r="F54" s="150"/>
      <c r="G54" s="176">
        <f aca="true" t="shared" si="8" ref="G54:I55">G55</f>
        <v>352110</v>
      </c>
      <c r="H54" s="176">
        <f t="shared" si="8"/>
        <v>440000</v>
      </c>
      <c r="I54" s="176">
        <f t="shared" si="8"/>
        <v>480000</v>
      </c>
      <c r="J54" s="202"/>
      <c r="K54" s="202"/>
    </row>
    <row r="55" spans="1:11" s="206" customFormat="1" ht="42" customHeight="1">
      <c r="A55" s="155" t="s">
        <v>492</v>
      </c>
      <c r="B55" s="150" t="s">
        <v>6</v>
      </c>
      <c r="C55" s="150" t="s">
        <v>361</v>
      </c>
      <c r="D55" s="150" t="s">
        <v>448</v>
      </c>
      <c r="E55" s="150" t="s">
        <v>493</v>
      </c>
      <c r="F55" s="150"/>
      <c r="G55" s="176">
        <f t="shared" si="8"/>
        <v>352110</v>
      </c>
      <c r="H55" s="176">
        <f t="shared" si="8"/>
        <v>440000</v>
      </c>
      <c r="I55" s="176">
        <f t="shared" si="8"/>
        <v>480000</v>
      </c>
      <c r="J55" s="202"/>
      <c r="K55" s="202"/>
    </row>
    <row r="56" spans="1:11" s="206" customFormat="1" ht="48" customHeight="1">
      <c r="A56" s="155" t="s">
        <v>494</v>
      </c>
      <c r="B56" s="150" t="s">
        <v>6</v>
      </c>
      <c r="C56" s="150" t="s">
        <v>361</v>
      </c>
      <c r="D56" s="150" t="s">
        <v>448</v>
      </c>
      <c r="E56" s="150" t="s">
        <v>495</v>
      </c>
      <c r="F56" s="150"/>
      <c r="G56" s="176">
        <f>G57+G59</f>
        <v>352110</v>
      </c>
      <c r="H56" s="176">
        <f>H57+H59</f>
        <v>440000</v>
      </c>
      <c r="I56" s="176">
        <f>I57+I59</f>
        <v>480000</v>
      </c>
      <c r="J56" s="202"/>
      <c r="K56" s="202"/>
    </row>
    <row r="57" spans="1:11" s="212" customFormat="1" ht="47.25" customHeight="1">
      <c r="A57" s="159" t="s">
        <v>496</v>
      </c>
      <c r="B57" s="161" t="s">
        <v>6</v>
      </c>
      <c r="C57" s="161" t="s">
        <v>361</v>
      </c>
      <c r="D57" s="161" t="s">
        <v>448</v>
      </c>
      <c r="E57" s="161" t="s">
        <v>497</v>
      </c>
      <c r="F57" s="161"/>
      <c r="G57" s="176">
        <f>G58</f>
        <v>178500</v>
      </c>
      <c r="H57" s="176">
        <f>H58</f>
        <v>220000</v>
      </c>
      <c r="I57" s="176">
        <f>I58</f>
        <v>240000</v>
      </c>
      <c r="J57" s="202"/>
      <c r="K57" s="202"/>
    </row>
    <row r="58" spans="1:11" s="212" customFormat="1" ht="40.5" customHeight="1">
      <c r="A58" s="159" t="s">
        <v>407</v>
      </c>
      <c r="B58" s="161" t="s">
        <v>6</v>
      </c>
      <c r="C58" s="161" t="s">
        <v>361</v>
      </c>
      <c r="D58" s="161" t="s">
        <v>448</v>
      </c>
      <c r="E58" s="161" t="s">
        <v>497</v>
      </c>
      <c r="F58" s="161" t="s">
        <v>438</v>
      </c>
      <c r="G58" s="176">
        <v>178500</v>
      </c>
      <c r="H58" s="176">
        <v>220000</v>
      </c>
      <c r="I58" s="210">
        <v>240000</v>
      </c>
      <c r="J58" s="202"/>
      <c r="K58" s="202"/>
    </row>
    <row r="59" spans="1:11" s="212" customFormat="1" ht="25.5" customHeight="1">
      <c r="A59" s="159" t="s">
        <v>498</v>
      </c>
      <c r="B59" s="161" t="s">
        <v>6</v>
      </c>
      <c r="C59" s="161" t="s">
        <v>361</v>
      </c>
      <c r="D59" s="161" t="s">
        <v>448</v>
      </c>
      <c r="E59" s="161" t="s">
        <v>499</v>
      </c>
      <c r="F59" s="161"/>
      <c r="G59" s="176">
        <f>G60</f>
        <v>173610</v>
      </c>
      <c r="H59" s="176">
        <f>H60</f>
        <v>220000</v>
      </c>
      <c r="I59" s="176">
        <f>I60</f>
        <v>240000</v>
      </c>
      <c r="J59" s="202"/>
      <c r="K59" s="202"/>
    </row>
    <row r="60" spans="1:11" s="212" customFormat="1" ht="47.25" customHeight="1">
      <c r="A60" s="159" t="s">
        <v>407</v>
      </c>
      <c r="B60" s="161" t="s">
        <v>6</v>
      </c>
      <c r="C60" s="161" t="s">
        <v>361</v>
      </c>
      <c r="D60" s="161" t="s">
        <v>448</v>
      </c>
      <c r="E60" s="161" t="s">
        <v>499</v>
      </c>
      <c r="F60" s="161" t="s">
        <v>438</v>
      </c>
      <c r="G60" s="176">
        <v>173610</v>
      </c>
      <c r="H60" s="176">
        <v>220000</v>
      </c>
      <c r="I60" s="210">
        <v>240000</v>
      </c>
      <c r="J60" s="202"/>
      <c r="K60" s="202"/>
    </row>
    <row r="61" spans="1:11" s="206" customFormat="1" ht="42.75" customHeight="1">
      <c r="A61" s="155" t="s">
        <v>500</v>
      </c>
      <c r="B61" s="150" t="s">
        <v>6</v>
      </c>
      <c r="C61" s="150" t="s">
        <v>361</v>
      </c>
      <c r="D61" s="150" t="s">
        <v>448</v>
      </c>
      <c r="E61" s="150" t="s">
        <v>501</v>
      </c>
      <c r="F61" s="150"/>
      <c r="G61" s="176">
        <f>G62</f>
        <v>1294000</v>
      </c>
      <c r="H61" s="176">
        <f>H62</f>
        <v>710000</v>
      </c>
      <c r="I61" s="176">
        <f>I62</f>
        <v>710000</v>
      </c>
      <c r="J61" s="202"/>
      <c r="K61" s="202"/>
    </row>
    <row r="62" spans="1:11" s="206" customFormat="1" ht="30" customHeight="1">
      <c r="A62" s="155" t="s">
        <v>502</v>
      </c>
      <c r="B62" s="150" t="s">
        <v>6</v>
      </c>
      <c r="C62" s="150" t="s">
        <v>361</v>
      </c>
      <c r="D62" s="150" t="s">
        <v>448</v>
      </c>
      <c r="E62" s="150" t="s">
        <v>503</v>
      </c>
      <c r="F62" s="150"/>
      <c r="G62" s="176">
        <f>G63+G66</f>
        <v>1294000</v>
      </c>
      <c r="H62" s="176">
        <f>H63+H66</f>
        <v>710000</v>
      </c>
      <c r="I62" s="176">
        <f>I63+I66</f>
        <v>710000</v>
      </c>
      <c r="J62" s="202"/>
      <c r="K62" s="202"/>
    </row>
    <row r="63" spans="1:11" s="206" customFormat="1" ht="39" customHeight="1">
      <c r="A63" s="155" t="s">
        <v>496</v>
      </c>
      <c r="B63" s="150" t="s">
        <v>6</v>
      </c>
      <c r="C63" s="150" t="s">
        <v>361</v>
      </c>
      <c r="D63" s="150" t="s">
        <v>448</v>
      </c>
      <c r="E63" s="150" t="s">
        <v>504</v>
      </c>
      <c r="F63" s="150"/>
      <c r="G63" s="176">
        <f>G64+G65</f>
        <v>614000</v>
      </c>
      <c r="H63" s="176">
        <f>H64+H65</f>
        <v>710000</v>
      </c>
      <c r="I63" s="176">
        <f>I64+I65</f>
        <v>710000</v>
      </c>
      <c r="J63" s="202"/>
      <c r="K63" s="202"/>
    </row>
    <row r="64" spans="1:11" s="206" customFormat="1" ht="48" customHeight="1">
      <c r="A64" s="155" t="s">
        <v>407</v>
      </c>
      <c r="B64" s="150" t="s">
        <v>6</v>
      </c>
      <c r="C64" s="150" t="s">
        <v>361</v>
      </c>
      <c r="D64" s="150" t="s">
        <v>448</v>
      </c>
      <c r="E64" s="150" t="s">
        <v>504</v>
      </c>
      <c r="F64" s="150" t="s">
        <v>438</v>
      </c>
      <c r="G64" s="176">
        <v>404000</v>
      </c>
      <c r="H64" s="176">
        <v>500000</v>
      </c>
      <c r="I64" s="210">
        <v>500000</v>
      </c>
      <c r="J64" s="202"/>
      <c r="K64" s="202"/>
    </row>
    <row r="65" spans="1:11" s="206" customFormat="1" ht="30.75" customHeight="1">
      <c r="A65" s="155" t="s">
        <v>505</v>
      </c>
      <c r="B65" s="150" t="s">
        <v>6</v>
      </c>
      <c r="C65" s="150" t="s">
        <v>361</v>
      </c>
      <c r="D65" s="150" t="s">
        <v>448</v>
      </c>
      <c r="E65" s="150" t="s">
        <v>504</v>
      </c>
      <c r="F65" s="150" t="s">
        <v>506</v>
      </c>
      <c r="G65" s="176">
        <v>210000</v>
      </c>
      <c r="H65" s="176">
        <v>210000</v>
      </c>
      <c r="I65" s="210">
        <v>210000</v>
      </c>
      <c r="J65" s="202"/>
      <c r="K65" s="202"/>
    </row>
    <row r="66" spans="1:11" s="209" customFormat="1" ht="103.5" customHeight="1">
      <c r="A66" s="155" t="s">
        <v>507</v>
      </c>
      <c r="B66" s="162" t="s">
        <v>6</v>
      </c>
      <c r="C66" s="162" t="s">
        <v>361</v>
      </c>
      <c r="D66" s="162" t="s">
        <v>448</v>
      </c>
      <c r="E66" s="163" t="s">
        <v>508</v>
      </c>
      <c r="F66" s="162"/>
      <c r="G66" s="213">
        <f>G67</f>
        <v>680000</v>
      </c>
      <c r="H66" s="213">
        <f>H67</f>
        <v>0</v>
      </c>
      <c r="I66" s="213">
        <f>I67</f>
        <v>0</v>
      </c>
      <c r="J66" s="202"/>
      <c r="K66" s="202"/>
    </row>
    <row r="67" spans="1:11" s="209" customFormat="1" ht="22.5" customHeight="1">
      <c r="A67" s="158" t="s">
        <v>509</v>
      </c>
      <c r="B67" s="162" t="s">
        <v>6</v>
      </c>
      <c r="C67" s="162" t="s">
        <v>361</v>
      </c>
      <c r="D67" s="162" t="s">
        <v>448</v>
      </c>
      <c r="E67" s="163" t="s">
        <v>508</v>
      </c>
      <c r="F67" s="162" t="s">
        <v>510</v>
      </c>
      <c r="G67" s="213">
        <v>680000</v>
      </c>
      <c r="H67" s="176">
        <v>0</v>
      </c>
      <c r="I67" s="210">
        <v>0</v>
      </c>
      <c r="J67" s="202"/>
      <c r="K67" s="202"/>
    </row>
    <row r="68" spans="1:11" s="209" customFormat="1" ht="37.5">
      <c r="A68" s="155" t="s">
        <v>423</v>
      </c>
      <c r="B68" s="150" t="s">
        <v>6</v>
      </c>
      <c r="C68" s="150" t="s">
        <v>361</v>
      </c>
      <c r="D68" s="150" t="s">
        <v>448</v>
      </c>
      <c r="E68" s="150" t="s">
        <v>424</v>
      </c>
      <c r="F68" s="150"/>
      <c r="G68" s="176">
        <f>G69</f>
        <v>2730749</v>
      </c>
      <c r="H68" s="176">
        <f>H69</f>
        <v>3145280</v>
      </c>
      <c r="I68" s="176">
        <f>I69</f>
        <v>3202380</v>
      </c>
      <c r="J68" s="202"/>
      <c r="K68" s="202"/>
    </row>
    <row r="69" spans="1:11" s="209" customFormat="1" ht="45.75" customHeight="1">
      <c r="A69" s="155" t="s">
        <v>425</v>
      </c>
      <c r="B69" s="150" t="s">
        <v>6</v>
      </c>
      <c r="C69" s="150" t="s">
        <v>361</v>
      </c>
      <c r="D69" s="150" t="s">
        <v>448</v>
      </c>
      <c r="E69" s="150" t="s">
        <v>426</v>
      </c>
      <c r="F69" s="150"/>
      <c r="G69" s="176">
        <f>G70+G72+G74</f>
        <v>2730749</v>
      </c>
      <c r="H69" s="176">
        <f>H70+H72+H74</f>
        <v>3145280</v>
      </c>
      <c r="I69" s="176">
        <f>I70+I72+I74</f>
        <v>3202380</v>
      </c>
      <c r="J69" s="202"/>
      <c r="K69" s="202"/>
    </row>
    <row r="70" spans="1:11" s="209" customFormat="1" ht="64.5" customHeight="1">
      <c r="A70" s="155" t="s">
        <v>511</v>
      </c>
      <c r="B70" s="150" t="s">
        <v>6</v>
      </c>
      <c r="C70" s="150" t="s">
        <v>361</v>
      </c>
      <c r="D70" s="150" t="s">
        <v>448</v>
      </c>
      <c r="E70" s="150" t="s">
        <v>512</v>
      </c>
      <c r="F70" s="150"/>
      <c r="G70" s="176">
        <f>G71</f>
        <v>30580</v>
      </c>
      <c r="H70" s="176">
        <f>H71</f>
        <v>30580</v>
      </c>
      <c r="I70" s="176">
        <f>I71</f>
        <v>30580</v>
      </c>
      <c r="J70" s="202"/>
      <c r="K70" s="202"/>
    </row>
    <row r="71" spans="1:11" s="209" customFormat="1" ht="82.5" customHeight="1">
      <c r="A71" s="155" t="s">
        <v>371</v>
      </c>
      <c r="B71" s="150" t="s">
        <v>6</v>
      </c>
      <c r="C71" s="150" t="s">
        <v>361</v>
      </c>
      <c r="D71" s="150" t="s">
        <v>448</v>
      </c>
      <c r="E71" s="150" t="s">
        <v>512</v>
      </c>
      <c r="F71" s="150" t="s">
        <v>379</v>
      </c>
      <c r="G71" s="176">
        <v>30580</v>
      </c>
      <c r="H71" s="176">
        <v>30580</v>
      </c>
      <c r="I71" s="210">
        <v>30580</v>
      </c>
      <c r="J71" s="202"/>
      <c r="K71" s="202"/>
    </row>
    <row r="72" spans="1:11" s="209" customFormat="1" ht="28.5" customHeight="1">
      <c r="A72" s="155" t="s">
        <v>513</v>
      </c>
      <c r="B72" s="150" t="s">
        <v>6</v>
      </c>
      <c r="C72" s="150" t="s">
        <v>361</v>
      </c>
      <c r="D72" s="150" t="s">
        <v>448</v>
      </c>
      <c r="E72" s="150" t="s">
        <v>514</v>
      </c>
      <c r="F72" s="150"/>
      <c r="G72" s="176">
        <f>G73</f>
        <v>1150000</v>
      </c>
      <c r="H72" s="176">
        <f>H73</f>
        <v>1500000</v>
      </c>
      <c r="I72" s="176">
        <f>I73</f>
        <v>1500000</v>
      </c>
      <c r="J72" s="202"/>
      <c r="K72" s="202"/>
    </row>
    <row r="73" spans="1:11" s="209" customFormat="1" ht="42" customHeight="1">
      <c r="A73" s="155" t="s">
        <v>407</v>
      </c>
      <c r="B73" s="150" t="s">
        <v>6</v>
      </c>
      <c r="C73" s="150" t="s">
        <v>361</v>
      </c>
      <c r="D73" s="150" t="s">
        <v>448</v>
      </c>
      <c r="E73" s="150" t="s">
        <v>514</v>
      </c>
      <c r="F73" s="150" t="s">
        <v>438</v>
      </c>
      <c r="G73" s="176">
        <v>1150000</v>
      </c>
      <c r="H73" s="176">
        <v>1500000</v>
      </c>
      <c r="I73" s="210">
        <v>1500000</v>
      </c>
      <c r="J73" s="202"/>
      <c r="K73" s="202"/>
    </row>
    <row r="74" spans="1:11" s="209" customFormat="1" ht="42" customHeight="1">
      <c r="A74" s="155" t="s">
        <v>515</v>
      </c>
      <c r="B74" s="150" t="s">
        <v>6</v>
      </c>
      <c r="C74" s="150" t="s">
        <v>361</v>
      </c>
      <c r="D74" s="150" t="s">
        <v>448</v>
      </c>
      <c r="E74" s="150" t="s">
        <v>516</v>
      </c>
      <c r="F74" s="150"/>
      <c r="G74" s="176">
        <f>G75</f>
        <v>1550169</v>
      </c>
      <c r="H74" s="176">
        <f>H75</f>
        <v>1614700</v>
      </c>
      <c r="I74" s="176">
        <f>I75</f>
        <v>1671800</v>
      </c>
      <c r="J74" s="202"/>
      <c r="K74" s="202"/>
    </row>
    <row r="75" spans="1:11" s="209" customFormat="1" ht="79.5" customHeight="1">
      <c r="A75" s="155" t="s">
        <v>371</v>
      </c>
      <c r="B75" s="150" t="s">
        <v>6</v>
      </c>
      <c r="C75" s="150" t="s">
        <v>361</v>
      </c>
      <c r="D75" s="150" t="s">
        <v>448</v>
      </c>
      <c r="E75" s="150" t="s">
        <v>516</v>
      </c>
      <c r="F75" s="150" t="s">
        <v>379</v>
      </c>
      <c r="G75" s="176">
        <v>1550169</v>
      </c>
      <c r="H75" s="176">
        <v>1614700</v>
      </c>
      <c r="I75" s="210">
        <v>1671800</v>
      </c>
      <c r="J75" s="202"/>
      <c r="K75" s="202"/>
    </row>
    <row r="76" spans="1:11" s="209" customFormat="1" ht="42.75" customHeight="1">
      <c r="A76" s="155" t="s">
        <v>517</v>
      </c>
      <c r="B76" s="150" t="s">
        <v>6</v>
      </c>
      <c r="C76" s="150" t="s">
        <v>361</v>
      </c>
      <c r="D76" s="150" t="s">
        <v>448</v>
      </c>
      <c r="E76" s="150" t="s">
        <v>518</v>
      </c>
      <c r="F76" s="150"/>
      <c r="G76" s="176">
        <f aca="true" t="shared" si="9" ref="G76:I77">G77</f>
        <v>33948697.650000006</v>
      </c>
      <c r="H76" s="176">
        <f t="shared" si="9"/>
        <v>38534992</v>
      </c>
      <c r="I76" s="176">
        <f t="shared" si="9"/>
        <v>38847992</v>
      </c>
      <c r="J76" s="202"/>
      <c r="K76" s="202"/>
    </row>
    <row r="77" spans="1:11" s="209" customFormat="1" ht="48.75" customHeight="1">
      <c r="A77" s="155" t="s">
        <v>519</v>
      </c>
      <c r="B77" s="150" t="s">
        <v>6</v>
      </c>
      <c r="C77" s="150" t="s">
        <v>361</v>
      </c>
      <c r="D77" s="150" t="s">
        <v>448</v>
      </c>
      <c r="E77" s="150" t="s">
        <v>520</v>
      </c>
      <c r="F77" s="150"/>
      <c r="G77" s="176">
        <f t="shared" si="9"/>
        <v>33948697.650000006</v>
      </c>
      <c r="H77" s="176">
        <f t="shared" si="9"/>
        <v>38534992</v>
      </c>
      <c r="I77" s="176">
        <f t="shared" si="9"/>
        <v>38847992</v>
      </c>
      <c r="J77" s="202"/>
      <c r="K77" s="202"/>
    </row>
    <row r="78" spans="1:11" s="209" customFormat="1" ht="48.75" customHeight="1">
      <c r="A78" s="155" t="s">
        <v>521</v>
      </c>
      <c r="B78" s="150" t="s">
        <v>6</v>
      </c>
      <c r="C78" s="150" t="s">
        <v>361</v>
      </c>
      <c r="D78" s="150" t="s">
        <v>448</v>
      </c>
      <c r="E78" s="150" t="s">
        <v>522</v>
      </c>
      <c r="F78" s="150"/>
      <c r="G78" s="176">
        <f>G79+G80+G81</f>
        <v>33948697.650000006</v>
      </c>
      <c r="H78" s="176">
        <f>H79+H80+H81</f>
        <v>38534992</v>
      </c>
      <c r="I78" s="176">
        <f>I79+I80+I81</f>
        <v>38847992</v>
      </c>
      <c r="J78" s="202"/>
      <c r="K78" s="202"/>
    </row>
    <row r="79" spans="1:11" s="209" customFormat="1" ht="84.75" customHeight="1">
      <c r="A79" s="155" t="s">
        <v>371</v>
      </c>
      <c r="B79" s="150" t="s">
        <v>6</v>
      </c>
      <c r="C79" s="150" t="s">
        <v>361</v>
      </c>
      <c r="D79" s="150" t="s">
        <v>448</v>
      </c>
      <c r="E79" s="150" t="s">
        <v>522</v>
      </c>
      <c r="F79" s="150" t="s">
        <v>379</v>
      </c>
      <c r="G79" s="176">
        <v>26294360.89</v>
      </c>
      <c r="H79" s="176">
        <v>26294360.89</v>
      </c>
      <c r="I79" s="176">
        <v>26294360.89</v>
      </c>
      <c r="J79" s="202"/>
      <c r="K79" s="202"/>
    </row>
    <row r="80" spans="1:11" s="209" customFormat="1" ht="49.5" customHeight="1">
      <c r="A80" s="155" t="s">
        <v>407</v>
      </c>
      <c r="B80" s="150" t="s">
        <v>6</v>
      </c>
      <c r="C80" s="150" t="s">
        <v>361</v>
      </c>
      <c r="D80" s="150" t="s">
        <v>448</v>
      </c>
      <c r="E80" s="150" t="s">
        <v>522</v>
      </c>
      <c r="F80" s="150" t="s">
        <v>438</v>
      </c>
      <c r="G80" s="176">
        <v>7319716.92</v>
      </c>
      <c r="H80" s="176">
        <v>11897057.07</v>
      </c>
      <c r="I80" s="176">
        <v>12210057.07</v>
      </c>
      <c r="J80" s="202"/>
      <c r="K80" s="202"/>
    </row>
    <row r="81" spans="1:11" s="209" customFormat="1" ht="23.25" customHeight="1">
      <c r="A81" s="155" t="s">
        <v>505</v>
      </c>
      <c r="B81" s="150" t="s">
        <v>6</v>
      </c>
      <c r="C81" s="150" t="s">
        <v>361</v>
      </c>
      <c r="D81" s="150" t="s">
        <v>448</v>
      </c>
      <c r="E81" s="150" t="s">
        <v>522</v>
      </c>
      <c r="F81" s="150" t="s">
        <v>506</v>
      </c>
      <c r="G81" s="176">
        <v>334619.84</v>
      </c>
      <c r="H81" s="176">
        <v>343574.04</v>
      </c>
      <c r="I81" s="176">
        <v>343574.04</v>
      </c>
      <c r="J81" s="202"/>
      <c r="K81" s="202"/>
    </row>
    <row r="82" spans="1:11" s="209" customFormat="1" ht="23.25" customHeight="1">
      <c r="A82" s="157" t="s">
        <v>523</v>
      </c>
      <c r="B82" s="144" t="s">
        <v>6</v>
      </c>
      <c r="C82" s="144" t="s">
        <v>373</v>
      </c>
      <c r="D82" s="144"/>
      <c r="E82" s="144"/>
      <c r="F82" s="150"/>
      <c r="G82" s="203">
        <f aca="true" t="shared" si="10" ref="G82:I87">G83</f>
        <v>36021.88</v>
      </c>
      <c r="H82" s="203">
        <f t="shared" si="10"/>
        <v>0</v>
      </c>
      <c r="I82" s="203">
        <f t="shared" si="10"/>
        <v>0</v>
      </c>
      <c r="J82" s="202"/>
      <c r="K82" s="202"/>
    </row>
    <row r="83" spans="1:11" s="209" customFormat="1" ht="46.5" customHeight="1">
      <c r="A83" s="157" t="s">
        <v>524</v>
      </c>
      <c r="B83" s="144" t="s">
        <v>6</v>
      </c>
      <c r="C83" s="144" t="s">
        <v>373</v>
      </c>
      <c r="D83" s="144" t="s">
        <v>525</v>
      </c>
      <c r="E83" s="144"/>
      <c r="F83" s="150"/>
      <c r="G83" s="203">
        <f t="shared" si="10"/>
        <v>36021.88</v>
      </c>
      <c r="H83" s="203">
        <f t="shared" si="10"/>
        <v>0</v>
      </c>
      <c r="I83" s="203">
        <f t="shared" si="10"/>
        <v>0</v>
      </c>
      <c r="J83" s="202"/>
      <c r="K83" s="202"/>
    </row>
    <row r="84" spans="1:11" s="209" customFormat="1" ht="87.75" customHeight="1">
      <c r="A84" s="155" t="s">
        <v>526</v>
      </c>
      <c r="B84" s="150" t="s">
        <v>6</v>
      </c>
      <c r="C84" s="150" t="s">
        <v>373</v>
      </c>
      <c r="D84" s="150" t="s">
        <v>525</v>
      </c>
      <c r="E84" s="150" t="s">
        <v>527</v>
      </c>
      <c r="F84" s="150"/>
      <c r="G84" s="176">
        <f t="shared" si="10"/>
        <v>36021.88</v>
      </c>
      <c r="H84" s="176">
        <f t="shared" si="10"/>
        <v>0</v>
      </c>
      <c r="I84" s="176">
        <f t="shared" si="10"/>
        <v>0</v>
      </c>
      <c r="J84" s="202"/>
      <c r="K84" s="202"/>
    </row>
    <row r="85" spans="1:11" s="209" customFormat="1" ht="60" customHeight="1">
      <c r="A85" s="155" t="s">
        <v>528</v>
      </c>
      <c r="B85" s="150" t="s">
        <v>6</v>
      </c>
      <c r="C85" s="150" t="s">
        <v>373</v>
      </c>
      <c r="D85" s="150" t="s">
        <v>525</v>
      </c>
      <c r="E85" s="150" t="s">
        <v>529</v>
      </c>
      <c r="F85" s="150"/>
      <c r="G85" s="176">
        <f t="shared" si="10"/>
        <v>36021.88</v>
      </c>
      <c r="H85" s="176">
        <f t="shared" si="10"/>
        <v>0</v>
      </c>
      <c r="I85" s="176">
        <f t="shared" si="10"/>
        <v>0</v>
      </c>
      <c r="J85" s="202"/>
      <c r="K85" s="202"/>
    </row>
    <row r="86" spans="1:11" s="209" customFormat="1" ht="83.25" customHeight="1">
      <c r="A86" s="155" t="s">
        <v>530</v>
      </c>
      <c r="B86" s="150" t="s">
        <v>6</v>
      </c>
      <c r="C86" s="150" t="s">
        <v>373</v>
      </c>
      <c r="D86" s="150" t="s">
        <v>525</v>
      </c>
      <c r="E86" s="150" t="s">
        <v>531</v>
      </c>
      <c r="F86" s="150"/>
      <c r="G86" s="176">
        <f t="shared" si="10"/>
        <v>36021.88</v>
      </c>
      <c r="H86" s="176">
        <f t="shared" si="10"/>
        <v>0</v>
      </c>
      <c r="I86" s="176">
        <f t="shared" si="10"/>
        <v>0</v>
      </c>
      <c r="J86" s="202"/>
      <c r="K86" s="202"/>
    </row>
    <row r="87" spans="1:11" s="209" customFormat="1" ht="61.5" customHeight="1">
      <c r="A87" s="155" t="s">
        <v>532</v>
      </c>
      <c r="B87" s="150" t="s">
        <v>6</v>
      </c>
      <c r="C87" s="150" t="s">
        <v>373</v>
      </c>
      <c r="D87" s="150" t="s">
        <v>525</v>
      </c>
      <c r="E87" s="150" t="s">
        <v>533</v>
      </c>
      <c r="F87" s="150"/>
      <c r="G87" s="176">
        <f t="shared" si="10"/>
        <v>36021.88</v>
      </c>
      <c r="H87" s="176">
        <f t="shared" si="10"/>
        <v>0</v>
      </c>
      <c r="I87" s="176">
        <f t="shared" si="10"/>
        <v>0</v>
      </c>
      <c r="J87" s="202"/>
      <c r="K87" s="202"/>
    </row>
    <row r="88" spans="1:11" s="209" customFormat="1" ht="45.75" customHeight="1">
      <c r="A88" s="155" t="s">
        <v>407</v>
      </c>
      <c r="B88" s="150" t="s">
        <v>6</v>
      </c>
      <c r="C88" s="150" t="s">
        <v>373</v>
      </c>
      <c r="D88" s="150" t="s">
        <v>525</v>
      </c>
      <c r="E88" s="150" t="s">
        <v>533</v>
      </c>
      <c r="F88" s="150" t="s">
        <v>438</v>
      </c>
      <c r="G88" s="176">
        <v>36021.88</v>
      </c>
      <c r="H88" s="176">
        <v>0</v>
      </c>
      <c r="I88" s="210">
        <v>0</v>
      </c>
      <c r="J88" s="202"/>
      <c r="K88" s="202"/>
    </row>
    <row r="89" spans="1:11" s="209" customFormat="1" ht="29.25" customHeight="1">
      <c r="A89" s="157" t="s">
        <v>889</v>
      </c>
      <c r="B89" s="144" t="s">
        <v>6</v>
      </c>
      <c r="C89" s="144" t="s">
        <v>396</v>
      </c>
      <c r="D89" s="144"/>
      <c r="E89" s="144"/>
      <c r="F89" s="144"/>
      <c r="G89" s="203">
        <f>G90+G112</f>
        <v>97247298</v>
      </c>
      <c r="H89" s="203">
        <f>H90+H112</f>
        <v>55127446</v>
      </c>
      <c r="I89" s="203">
        <f>I90+I112</f>
        <v>55204826</v>
      </c>
      <c r="J89" s="202"/>
      <c r="K89" s="202"/>
    </row>
    <row r="90" spans="1:11" s="209" customFormat="1" ht="23.25" customHeight="1">
      <c r="A90" s="157" t="s">
        <v>542</v>
      </c>
      <c r="B90" s="144" t="s">
        <v>6</v>
      </c>
      <c r="C90" s="144" t="s">
        <v>396</v>
      </c>
      <c r="D90" s="144" t="s">
        <v>525</v>
      </c>
      <c r="E90" s="144"/>
      <c r="F90" s="150"/>
      <c r="G90" s="203">
        <f aca="true" t="shared" si="11" ref="G90:I91">G91</f>
        <v>95033702</v>
      </c>
      <c r="H90" s="203">
        <f t="shared" si="11"/>
        <v>55000000</v>
      </c>
      <c r="I90" s="203">
        <f t="shared" si="11"/>
        <v>55000000</v>
      </c>
      <c r="J90" s="202"/>
      <c r="K90" s="202"/>
    </row>
    <row r="91" spans="1:11" s="209" customFormat="1" ht="70.5" customHeight="1">
      <c r="A91" s="155" t="s">
        <v>543</v>
      </c>
      <c r="B91" s="150" t="s">
        <v>6</v>
      </c>
      <c r="C91" s="150" t="s">
        <v>396</v>
      </c>
      <c r="D91" s="150" t="s">
        <v>525</v>
      </c>
      <c r="E91" s="150" t="s">
        <v>544</v>
      </c>
      <c r="F91" s="150"/>
      <c r="G91" s="176">
        <f t="shared" si="11"/>
        <v>95033702</v>
      </c>
      <c r="H91" s="176">
        <f t="shared" si="11"/>
        <v>55000000</v>
      </c>
      <c r="I91" s="176">
        <f t="shared" si="11"/>
        <v>55000000</v>
      </c>
      <c r="J91" s="202"/>
      <c r="K91" s="202"/>
    </row>
    <row r="92" spans="1:11" s="209" customFormat="1" ht="43.5" customHeight="1">
      <c r="A92" s="155" t="s">
        <v>545</v>
      </c>
      <c r="B92" s="150" t="s">
        <v>6</v>
      </c>
      <c r="C92" s="150" t="s">
        <v>396</v>
      </c>
      <c r="D92" s="150" t="s">
        <v>525</v>
      </c>
      <c r="E92" s="150" t="s">
        <v>546</v>
      </c>
      <c r="F92" s="150"/>
      <c r="G92" s="176">
        <f>G93+G102+G109</f>
        <v>95033702</v>
      </c>
      <c r="H92" s="176">
        <f>H93+H102+H109</f>
        <v>55000000</v>
      </c>
      <c r="I92" s="176">
        <f>I93+I102+I109</f>
        <v>55000000</v>
      </c>
      <c r="J92" s="202"/>
      <c r="K92" s="202"/>
    </row>
    <row r="93" spans="1:11" s="209" customFormat="1" ht="48.75" customHeight="1">
      <c r="A93" s="155" t="s">
        <v>547</v>
      </c>
      <c r="B93" s="150" t="s">
        <v>6</v>
      </c>
      <c r="C93" s="150" t="s">
        <v>396</v>
      </c>
      <c r="D93" s="150" t="s">
        <v>525</v>
      </c>
      <c r="E93" s="150" t="s">
        <v>548</v>
      </c>
      <c r="F93" s="150"/>
      <c r="G93" s="176">
        <f>G94+G96+G98+G100</f>
        <v>79888737.9</v>
      </c>
      <c r="H93" s="176">
        <f>H94+H96+H98+H100</f>
        <v>25000000</v>
      </c>
      <c r="I93" s="176">
        <f>I94+I96+I98+I100</f>
        <v>25000000</v>
      </c>
      <c r="J93" s="202"/>
      <c r="K93" s="202"/>
    </row>
    <row r="94" spans="1:11" s="209" customFormat="1" ht="29.25" customHeight="1">
      <c r="A94" s="155" t="s">
        <v>549</v>
      </c>
      <c r="B94" s="150" t="s">
        <v>6</v>
      </c>
      <c r="C94" s="150" t="s">
        <v>396</v>
      </c>
      <c r="D94" s="150" t="s">
        <v>525</v>
      </c>
      <c r="E94" s="150" t="s">
        <v>550</v>
      </c>
      <c r="F94" s="150"/>
      <c r="G94" s="176">
        <f>G95</f>
        <v>28082256</v>
      </c>
      <c r="H94" s="176">
        <f>H95</f>
        <v>0</v>
      </c>
      <c r="I94" s="176">
        <f>I95</f>
        <v>0</v>
      </c>
      <c r="J94" s="202"/>
      <c r="K94" s="202"/>
    </row>
    <row r="95" spans="1:11" s="209" customFormat="1" ht="48.75" customHeight="1">
      <c r="A95" s="155" t="s">
        <v>551</v>
      </c>
      <c r="B95" s="150" t="s">
        <v>6</v>
      </c>
      <c r="C95" s="150" t="s">
        <v>396</v>
      </c>
      <c r="D95" s="150" t="s">
        <v>525</v>
      </c>
      <c r="E95" s="150" t="s">
        <v>550</v>
      </c>
      <c r="F95" s="150" t="s">
        <v>552</v>
      </c>
      <c r="G95" s="176">
        <v>28082256</v>
      </c>
      <c r="H95" s="176">
        <v>0</v>
      </c>
      <c r="I95" s="210">
        <v>0</v>
      </c>
      <c r="J95" s="202"/>
      <c r="K95" s="202"/>
    </row>
    <row r="96" spans="1:11" s="214" customFormat="1" ht="63" customHeight="1">
      <c r="A96" s="155" t="s">
        <v>553</v>
      </c>
      <c r="B96" s="150" t="s">
        <v>6</v>
      </c>
      <c r="C96" s="150" t="s">
        <v>396</v>
      </c>
      <c r="D96" s="150" t="s">
        <v>525</v>
      </c>
      <c r="E96" s="150" t="s">
        <v>554</v>
      </c>
      <c r="F96" s="150"/>
      <c r="G96" s="176">
        <f>G97</f>
        <v>7756951.9</v>
      </c>
      <c r="H96" s="176">
        <f>H97</f>
        <v>25000000</v>
      </c>
      <c r="I96" s="176">
        <f>I97</f>
        <v>25000000</v>
      </c>
      <c r="J96" s="202"/>
      <c r="K96" s="202"/>
    </row>
    <row r="97" spans="1:11" s="214" customFormat="1" ht="48" customHeight="1">
      <c r="A97" s="155" t="s">
        <v>551</v>
      </c>
      <c r="B97" s="150" t="s">
        <v>6</v>
      </c>
      <c r="C97" s="150" t="s">
        <v>396</v>
      </c>
      <c r="D97" s="150" t="s">
        <v>525</v>
      </c>
      <c r="E97" s="150" t="s">
        <v>554</v>
      </c>
      <c r="F97" s="150" t="s">
        <v>552</v>
      </c>
      <c r="G97" s="176">
        <f>5288062+4000000-1531110.1</f>
        <v>7756951.9</v>
      </c>
      <c r="H97" s="176">
        <v>25000000</v>
      </c>
      <c r="I97" s="210">
        <v>25000000</v>
      </c>
      <c r="J97" s="202"/>
      <c r="K97" s="202"/>
    </row>
    <row r="98" spans="1:11" s="214" customFormat="1" ht="24.75" customHeight="1">
      <c r="A98" s="155" t="s">
        <v>555</v>
      </c>
      <c r="B98" s="150" t="s">
        <v>6</v>
      </c>
      <c r="C98" s="150" t="s">
        <v>396</v>
      </c>
      <c r="D98" s="150" t="s">
        <v>525</v>
      </c>
      <c r="E98" s="150" t="s">
        <v>556</v>
      </c>
      <c r="F98" s="150"/>
      <c r="G98" s="176">
        <f>G99</f>
        <v>43273050</v>
      </c>
      <c r="H98" s="176">
        <f>H99</f>
        <v>0</v>
      </c>
      <c r="I98" s="176">
        <f>I99</f>
        <v>0</v>
      </c>
      <c r="J98" s="202"/>
      <c r="K98" s="202"/>
    </row>
    <row r="99" spans="1:11" s="214" customFormat="1" ht="48" customHeight="1">
      <c r="A99" s="155" t="s">
        <v>551</v>
      </c>
      <c r="B99" s="150" t="s">
        <v>6</v>
      </c>
      <c r="C99" s="150" t="s">
        <v>396</v>
      </c>
      <c r="D99" s="150" t="s">
        <v>525</v>
      </c>
      <c r="E99" s="150" t="s">
        <v>556</v>
      </c>
      <c r="F99" s="150" t="s">
        <v>552</v>
      </c>
      <c r="G99" s="176">
        <v>43273050</v>
      </c>
      <c r="H99" s="176">
        <v>0</v>
      </c>
      <c r="I99" s="210">
        <v>0</v>
      </c>
      <c r="J99" s="202"/>
      <c r="K99" s="202"/>
    </row>
    <row r="100" spans="1:11" s="214" customFormat="1" ht="57.75" customHeight="1">
      <c r="A100" s="155" t="s">
        <v>557</v>
      </c>
      <c r="B100" s="150" t="s">
        <v>6</v>
      </c>
      <c r="C100" s="150" t="s">
        <v>396</v>
      </c>
      <c r="D100" s="150" t="s">
        <v>525</v>
      </c>
      <c r="E100" s="150" t="s">
        <v>558</v>
      </c>
      <c r="F100" s="150"/>
      <c r="G100" s="176">
        <f>G101</f>
        <v>776480</v>
      </c>
      <c r="H100" s="176">
        <f>H101</f>
        <v>0</v>
      </c>
      <c r="I100" s="176">
        <f>I101</f>
        <v>0</v>
      </c>
      <c r="J100" s="202"/>
      <c r="K100" s="202"/>
    </row>
    <row r="101" spans="1:11" s="214" customFormat="1" ht="43.5" customHeight="1">
      <c r="A101" s="155" t="s">
        <v>551</v>
      </c>
      <c r="B101" s="150" t="s">
        <v>6</v>
      </c>
      <c r="C101" s="150" t="s">
        <v>396</v>
      </c>
      <c r="D101" s="150" t="s">
        <v>525</v>
      </c>
      <c r="E101" s="150" t="s">
        <v>558</v>
      </c>
      <c r="F101" s="150" t="s">
        <v>552</v>
      </c>
      <c r="G101" s="176">
        <v>776480</v>
      </c>
      <c r="H101" s="176">
        <v>0</v>
      </c>
      <c r="I101" s="210">
        <v>0</v>
      </c>
      <c r="J101" s="202"/>
      <c r="K101" s="202"/>
    </row>
    <row r="102" spans="1:11" s="214" customFormat="1" ht="48" customHeight="1">
      <c r="A102" s="155" t="s">
        <v>559</v>
      </c>
      <c r="B102" s="150" t="s">
        <v>6</v>
      </c>
      <c r="C102" s="150" t="s">
        <v>396</v>
      </c>
      <c r="D102" s="150" t="s">
        <v>525</v>
      </c>
      <c r="E102" s="150" t="s">
        <v>560</v>
      </c>
      <c r="F102" s="150"/>
      <c r="G102" s="176">
        <f>G103+G105+G107</f>
        <v>13330672</v>
      </c>
      <c r="H102" s="176">
        <f>H103+H105+H107</f>
        <v>30000000</v>
      </c>
      <c r="I102" s="176">
        <f>I103+I105+I107</f>
        <v>30000000</v>
      </c>
      <c r="J102" s="202"/>
      <c r="K102" s="202"/>
    </row>
    <row r="103" spans="1:11" s="214" customFormat="1" ht="27.75" customHeight="1">
      <c r="A103" s="155" t="s">
        <v>549</v>
      </c>
      <c r="B103" s="150" t="s">
        <v>6</v>
      </c>
      <c r="C103" s="150" t="s">
        <v>396</v>
      </c>
      <c r="D103" s="150" t="s">
        <v>525</v>
      </c>
      <c r="E103" s="150" t="s">
        <v>561</v>
      </c>
      <c r="F103" s="150"/>
      <c r="G103" s="176">
        <f>G104</f>
        <v>6140871</v>
      </c>
      <c r="H103" s="176">
        <f>H104</f>
        <v>0</v>
      </c>
      <c r="I103" s="176">
        <f>I104</f>
        <v>0</v>
      </c>
      <c r="J103" s="202"/>
      <c r="K103" s="202"/>
    </row>
    <row r="104" spans="1:11" s="214" customFormat="1" ht="48" customHeight="1">
      <c r="A104" s="155" t="s">
        <v>407</v>
      </c>
      <c r="B104" s="150" t="s">
        <v>6</v>
      </c>
      <c r="C104" s="150" t="s">
        <v>396</v>
      </c>
      <c r="D104" s="150" t="s">
        <v>525</v>
      </c>
      <c r="E104" s="150" t="s">
        <v>561</v>
      </c>
      <c r="F104" s="150" t="s">
        <v>438</v>
      </c>
      <c r="G104" s="176">
        <v>6140871</v>
      </c>
      <c r="H104" s="176">
        <v>0</v>
      </c>
      <c r="I104" s="210">
        <v>0</v>
      </c>
      <c r="J104" s="202"/>
      <c r="K104" s="202"/>
    </row>
    <row r="105" spans="1:11" s="214" customFormat="1" ht="42" customHeight="1">
      <c r="A105" s="155" t="s">
        <v>562</v>
      </c>
      <c r="B105" s="150" t="s">
        <v>6</v>
      </c>
      <c r="C105" s="150" t="s">
        <v>396</v>
      </c>
      <c r="D105" s="150" t="s">
        <v>525</v>
      </c>
      <c r="E105" s="150" t="s">
        <v>563</v>
      </c>
      <c r="F105" s="150"/>
      <c r="G105" s="176">
        <f>G106</f>
        <v>1100000</v>
      </c>
      <c r="H105" s="176">
        <f>H106</f>
        <v>30000000</v>
      </c>
      <c r="I105" s="176">
        <f>I106</f>
        <v>30000000</v>
      </c>
      <c r="J105" s="202"/>
      <c r="K105" s="202"/>
    </row>
    <row r="106" spans="1:11" s="214" customFormat="1" ht="47.25" customHeight="1">
      <c r="A106" s="155" t="s">
        <v>407</v>
      </c>
      <c r="B106" s="150" t="s">
        <v>6</v>
      </c>
      <c r="C106" s="150" t="s">
        <v>396</v>
      </c>
      <c r="D106" s="150" t="s">
        <v>525</v>
      </c>
      <c r="E106" s="150" t="s">
        <v>563</v>
      </c>
      <c r="F106" s="150" t="s">
        <v>438</v>
      </c>
      <c r="G106" s="176">
        <f>1100000</f>
        <v>1100000</v>
      </c>
      <c r="H106" s="176">
        <v>30000000</v>
      </c>
      <c r="I106" s="210">
        <v>30000000</v>
      </c>
      <c r="J106" s="202"/>
      <c r="K106" s="202"/>
    </row>
    <row r="107" spans="1:11" s="214" customFormat="1" ht="31.5" customHeight="1">
      <c r="A107" s="155" t="s">
        <v>555</v>
      </c>
      <c r="B107" s="150" t="s">
        <v>6</v>
      </c>
      <c r="C107" s="150" t="s">
        <v>396</v>
      </c>
      <c r="D107" s="150" t="s">
        <v>525</v>
      </c>
      <c r="E107" s="150" t="s">
        <v>564</v>
      </c>
      <c r="F107" s="150"/>
      <c r="G107" s="176">
        <f>G108</f>
        <v>6089801</v>
      </c>
      <c r="H107" s="176">
        <f>H108</f>
        <v>0</v>
      </c>
      <c r="I107" s="176">
        <f>I108</f>
        <v>0</v>
      </c>
      <c r="J107" s="202"/>
      <c r="K107" s="202"/>
    </row>
    <row r="108" spans="1:11" s="214" customFormat="1" ht="47.25" customHeight="1">
      <c r="A108" s="155" t="s">
        <v>407</v>
      </c>
      <c r="B108" s="150" t="s">
        <v>6</v>
      </c>
      <c r="C108" s="150" t="s">
        <v>396</v>
      </c>
      <c r="D108" s="150" t="s">
        <v>525</v>
      </c>
      <c r="E108" s="150" t="s">
        <v>564</v>
      </c>
      <c r="F108" s="150" t="s">
        <v>438</v>
      </c>
      <c r="G108" s="176">
        <v>6089801</v>
      </c>
      <c r="H108" s="176">
        <v>0</v>
      </c>
      <c r="I108" s="210">
        <v>0</v>
      </c>
      <c r="J108" s="202"/>
      <c r="K108" s="202"/>
    </row>
    <row r="109" spans="1:11" s="214" customFormat="1" ht="25.5" customHeight="1">
      <c r="A109" s="155" t="s">
        <v>565</v>
      </c>
      <c r="B109" s="150" t="s">
        <v>6</v>
      </c>
      <c r="C109" s="150" t="s">
        <v>396</v>
      </c>
      <c r="D109" s="150" t="s">
        <v>525</v>
      </c>
      <c r="E109" s="150" t="s">
        <v>566</v>
      </c>
      <c r="F109" s="150"/>
      <c r="G109" s="176">
        <f aca="true" t="shared" si="12" ref="G109:I110">G110</f>
        <v>1814292.1</v>
      </c>
      <c r="H109" s="176">
        <f t="shared" si="12"/>
        <v>0</v>
      </c>
      <c r="I109" s="176">
        <f t="shared" si="12"/>
        <v>0</v>
      </c>
      <c r="J109" s="202"/>
      <c r="K109" s="202"/>
    </row>
    <row r="110" spans="1:11" s="214" customFormat="1" ht="63.75" customHeight="1">
      <c r="A110" s="155" t="s">
        <v>567</v>
      </c>
      <c r="B110" s="150" t="s">
        <v>6</v>
      </c>
      <c r="C110" s="150" t="s">
        <v>396</v>
      </c>
      <c r="D110" s="150" t="s">
        <v>525</v>
      </c>
      <c r="E110" s="150" t="s">
        <v>568</v>
      </c>
      <c r="F110" s="150"/>
      <c r="G110" s="176">
        <f t="shared" si="12"/>
        <v>1814292.1</v>
      </c>
      <c r="H110" s="176">
        <f t="shared" si="12"/>
        <v>0</v>
      </c>
      <c r="I110" s="176">
        <f t="shared" si="12"/>
        <v>0</v>
      </c>
      <c r="J110" s="202"/>
      <c r="K110" s="202"/>
    </row>
    <row r="111" spans="1:11" s="214" customFormat="1" ht="47.25" customHeight="1">
      <c r="A111" s="155" t="s">
        <v>551</v>
      </c>
      <c r="B111" s="150" t="s">
        <v>6</v>
      </c>
      <c r="C111" s="150" t="s">
        <v>396</v>
      </c>
      <c r="D111" s="150" t="s">
        <v>525</v>
      </c>
      <c r="E111" s="150" t="s">
        <v>568</v>
      </c>
      <c r="F111" s="150" t="s">
        <v>552</v>
      </c>
      <c r="G111" s="176">
        <f>1531110.1+283182</f>
        <v>1814292.1</v>
      </c>
      <c r="H111" s="176">
        <v>0</v>
      </c>
      <c r="I111" s="210">
        <v>0</v>
      </c>
      <c r="J111" s="202"/>
      <c r="K111" s="202"/>
    </row>
    <row r="112" spans="1:11" s="209" customFormat="1" ht="26.25" customHeight="1">
      <c r="A112" s="157" t="s">
        <v>569</v>
      </c>
      <c r="B112" s="144" t="s">
        <v>6</v>
      </c>
      <c r="C112" s="144" t="s">
        <v>396</v>
      </c>
      <c r="D112" s="144">
        <v>12</v>
      </c>
      <c r="E112" s="144"/>
      <c r="F112" s="144"/>
      <c r="G112" s="203">
        <f>G113+G123</f>
        <v>2213596</v>
      </c>
      <c r="H112" s="203">
        <f>H113+H123</f>
        <v>127446</v>
      </c>
      <c r="I112" s="203">
        <f>I113+I123</f>
        <v>204826</v>
      </c>
      <c r="J112" s="202"/>
      <c r="K112" s="202"/>
    </row>
    <row r="113" spans="1:11" s="209" customFormat="1" ht="59.25" customHeight="1">
      <c r="A113" s="155" t="s">
        <v>570</v>
      </c>
      <c r="B113" s="150" t="s">
        <v>6</v>
      </c>
      <c r="C113" s="150" t="s">
        <v>396</v>
      </c>
      <c r="D113" s="150" t="s">
        <v>571</v>
      </c>
      <c r="E113" s="150" t="s">
        <v>572</v>
      </c>
      <c r="F113" s="144"/>
      <c r="G113" s="176">
        <f>G114</f>
        <v>2123596</v>
      </c>
      <c r="H113" s="176">
        <f>H114</f>
        <v>127446</v>
      </c>
      <c r="I113" s="176">
        <f>I114</f>
        <v>204826</v>
      </c>
      <c r="J113" s="202"/>
      <c r="K113" s="202"/>
    </row>
    <row r="114" spans="1:11" s="209" customFormat="1" ht="40.5" customHeight="1">
      <c r="A114" s="164" t="s">
        <v>573</v>
      </c>
      <c r="B114" s="150" t="s">
        <v>6</v>
      </c>
      <c r="C114" s="150" t="s">
        <v>396</v>
      </c>
      <c r="D114" s="150" t="s">
        <v>571</v>
      </c>
      <c r="E114" s="150" t="s">
        <v>574</v>
      </c>
      <c r="F114" s="144"/>
      <c r="G114" s="176">
        <f>G115+G120</f>
        <v>2123596</v>
      </c>
      <c r="H114" s="176">
        <f>H115+H120</f>
        <v>127446</v>
      </c>
      <c r="I114" s="176">
        <f>I115+I120</f>
        <v>204826</v>
      </c>
      <c r="J114" s="202"/>
      <c r="K114" s="202"/>
    </row>
    <row r="115" spans="1:11" s="209" customFormat="1" ht="66.75" customHeight="1">
      <c r="A115" s="155" t="s">
        <v>575</v>
      </c>
      <c r="B115" s="150" t="s">
        <v>6</v>
      </c>
      <c r="C115" s="150" t="s">
        <v>396</v>
      </c>
      <c r="D115" s="150" t="s">
        <v>571</v>
      </c>
      <c r="E115" s="150" t="s">
        <v>576</v>
      </c>
      <c r="F115" s="144"/>
      <c r="G115" s="176">
        <f>G116+G118</f>
        <v>1818596</v>
      </c>
      <c r="H115" s="176">
        <f>H116+H118</f>
        <v>127446</v>
      </c>
      <c r="I115" s="176">
        <f>I116+I118</f>
        <v>204826</v>
      </c>
      <c r="J115" s="202"/>
      <c r="K115" s="202"/>
    </row>
    <row r="116" spans="1:11" s="209" customFormat="1" ht="60.75" customHeight="1">
      <c r="A116" s="155" t="s">
        <v>577</v>
      </c>
      <c r="B116" s="150" t="s">
        <v>6</v>
      </c>
      <c r="C116" s="150" t="s">
        <v>396</v>
      </c>
      <c r="D116" s="150" t="s">
        <v>571</v>
      </c>
      <c r="E116" s="150" t="s">
        <v>578</v>
      </c>
      <c r="F116" s="150"/>
      <c r="G116" s="176">
        <f>G117</f>
        <v>1273016</v>
      </c>
      <c r="H116" s="176">
        <f>H117</f>
        <v>89212</v>
      </c>
      <c r="I116" s="176">
        <f>I117</f>
        <v>143378</v>
      </c>
      <c r="J116" s="202"/>
      <c r="K116" s="202"/>
    </row>
    <row r="117" spans="1:11" s="209" customFormat="1" ht="42" customHeight="1">
      <c r="A117" s="155" t="s">
        <v>407</v>
      </c>
      <c r="B117" s="150" t="s">
        <v>6</v>
      </c>
      <c r="C117" s="150" t="s">
        <v>396</v>
      </c>
      <c r="D117" s="150" t="s">
        <v>571</v>
      </c>
      <c r="E117" s="150" t="s">
        <v>578</v>
      </c>
      <c r="F117" s="150" t="s">
        <v>438</v>
      </c>
      <c r="G117" s="176">
        <v>1273016</v>
      </c>
      <c r="H117" s="176">
        <v>89212</v>
      </c>
      <c r="I117" s="210">
        <v>143378</v>
      </c>
      <c r="J117" s="202"/>
      <c r="K117" s="202"/>
    </row>
    <row r="118" spans="1:11" s="209" customFormat="1" ht="60.75" customHeight="1">
      <c r="A118" s="155" t="s">
        <v>579</v>
      </c>
      <c r="B118" s="150" t="s">
        <v>6</v>
      </c>
      <c r="C118" s="150" t="s">
        <v>396</v>
      </c>
      <c r="D118" s="150" t="s">
        <v>571</v>
      </c>
      <c r="E118" s="150" t="s">
        <v>580</v>
      </c>
      <c r="F118" s="150"/>
      <c r="G118" s="176">
        <f>G119</f>
        <v>545580</v>
      </c>
      <c r="H118" s="176">
        <f>H119</f>
        <v>38234</v>
      </c>
      <c r="I118" s="176">
        <f>I119</f>
        <v>61448</v>
      </c>
      <c r="J118" s="202"/>
      <c r="K118" s="202"/>
    </row>
    <row r="119" spans="1:11" s="209" customFormat="1" ht="40.5" customHeight="1">
      <c r="A119" s="155" t="s">
        <v>407</v>
      </c>
      <c r="B119" s="150" t="s">
        <v>6</v>
      </c>
      <c r="C119" s="150" t="s">
        <v>396</v>
      </c>
      <c r="D119" s="150" t="s">
        <v>571</v>
      </c>
      <c r="E119" s="150" t="s">
        <v>580</v>
      </c>
      <c r="F119" s="150" t="s">
        <v>438</v>
      </c>
      <c r="G119" s="176">
        <v>545580</v>
      </c>
      <c r="H119" s="176">
        <v>38234</v>
      </c>
      <c r="I119" s="210">
        <v>61448</v>
      </c>
      <c r="J119" s="202"/>
      <c r="K119" s="202"/>
    </row>
    <row r="120" spans="1:11" s="209" customFormat="1" ht="38.25" customHeight="1">
      <c r="A120" s="158" t="s">
        <v>581</v>
      </c>
      <c r="B120" s="150" t="s">
        <v>6</v>
      </c>
      <c r="C120" s="150" t="s">
        <v>396</v>
      </c>
      <c r="D120" s="150" t="s">
        <v>571</v>
      </c>
      <c r="E120" s="150" t="s">
        <v>582</v>
      </c>
      <c r="F120" s="150"/>
      <c r="G120" s="176">
        <f aca="true" t="shared" si="13" ref="G120:I121">G121</f>
        <v>305000</v>
      </c>
      <c r="H120" s="176">
        <f t="shared" si="13"/>
        <v>0</v>
      </c>
      <c r="I120" s="176">
        <f t="shared" si="13"/>
        <v>0</v>
      </c>
      <c r="J120" s="202"/>
      <c r="K120" s="202"/>
    </row>
    <row r="121" spans="1:11" s="209" customFormat="1" ht="35.25" customHeight="1">
      <c r="A121" s="158" t="s">
        <v>583</v>
      </c>
      <c r="B121" s="150" t="s">
        <v>6</v>
      </c>
      <c r="C121" s="150" t="s">
        <v>396</v>
      </c>
      <c r="D121" s="150" t="s">
        <v>571</v>
      </c>
      <c r="E121" s="150" t="s">
        <v>584</v>
      </c>
      <c r="F121" s="150"/>
      <c r="G121" s="176">
        <f t="shared" si="13"/>
        <v>305000</v>
      </c>
      <c r="H121" s="176">
        <f t="shared" si="13"/>
        <v>0</v>
      </c>
      <c r="I121" s="176">
        <f t="shared" si="13"/>
        <v>0</v>
      </c>
      <c r="J121" s="202"/>
      <c r="K121" s="202"/>
    </row>
    <row r="122" spans="1:11" s="209" customFormat="1" ht="35.25" customHeight="1">
      <c r="A122" s="158" t="s">
        <v>551</v>
      </c>
      <c r="B122" s="150" t="s">
        <v>6</v>
      </c>
      <c r="C122" s="150" t="s">
        <v>396</v>
      </c>
      <c r="D122" s="150" t="s">
        <v>571</v>
      </c>
      <c r="E122" s="150" t="s">
        <v>584</v>
      </c>
      <c r="F122" s="150" t="s">
        <v>552</v>
      </c>
      <c r="G122" s="176">
        <v>305000</v>
      </c>
      <c r="H122" s="176">
        <v>0</v>
      </c>
      <c r="I122" s="210">
        <v>0</v>
      </c>
      <c r="J122" s="202"/>
      <c r="K122" s="202"/>
    </row>
    <row r="123" spans="1:11" s="209" customFormat="1" ht="45.75" customHeight="1">
      <c r="A123" s="155" t="s">
        <v>585</v>
      </c>
      <c r="B123" s="150" t="s">
        <v>6</v>
      </c>
      <c r="C123" s="150" t="s">
        <v>396</v>
      </c>
      <c r="D123" s="150">
        <v>12</v>
      </c>
      <c r="E123" s="150" t="s">
        <v>586</v>
      </c>
      <c r="F123" s="150"/>
      <c r="G123" s="176">
        <f aca="true" t="shared" si="14" ref="G123:I126">G124</f>
        <v>90000</v>
      </c>
      <c r="H123" s="176">
        <f t="shared" si="14"/>
        <v>0</v>
      </c>
      <c r="I123" s="176">
        <f t="shared" si="14"/>
        <v>0</v>
      </c>
      <c r="J123" s="202"/>
      <c r="K123" s="202"/>
    </row>
    <row r="124" spans="1:11" s="209" customFormat="1" ht="40.5" customHeight="1">
      <c r="A124" s="155" t="s">
        <v>587</v>
      </c>
      <c r="B124" s="150" t="s">
        <v>6</v>
      </c>
      <c r="C124" s="150" t="s">
        <v>396</v>
      </c>
      <c r="D124" s="150">
        <v>12</v>
      </c>
      <c r="E124" s="150" t="s">
        <v>588</v>
      </c>
      <c r="F124" s="150"/>
      <c r="G124" s="176">
        <f t="shared" si="14"/>
        <v>90000</v>
      </c>
      <c r="H124" s="176">
        <f t="shared" si="14"/>
        <v>0</v>
      </c>
      <c r="I124" s="176">
        <f t="shared" si="14"/>
        <v>0</v>
      </c>
      <c r="J124" s="202"/>
      <c r="K124" s="202"/>
    </row>
    <row r="125" spans="1:11" s="209" customFormat="1" ht="45.75" customHeight="1">
      <c r="A125" s="155" t="s">
        <v>589</v>
      </c>
      <c r="B125" s="150" t="s">
        <v>6</v>
      </c>
      <c r="C125" s="150" t="s">
        <v>396</v>
      </c>
      <c r="D125" s="150">
        <v>12</v>
      </c>
      <c r="E125" s="150" t="s">
        <v>590</v>
      </c>
      <c r="F125" s="150"/>
      <c r="G125" s="176">
        <f t="shared" si="14"/>
        <v>90000</v>
      </c>
      <c r="H125" s="176">
        <f t="shared" si="14"/>
        <v>0</v>
      </c>
      <c r="I125" s="176">
        <f t="shared" si="14"/>
        <v>0</v>
      </c>
      <c r="J125" s="202"/>
      <c r="K125" s="202"/>
    </row>
    <row r="126" spans="1:11" s="209" customFormat="1" ht="49.5" customHeight="1">
      <c r="A126" s="155" t="s">
        <v>591</v>
      </c>
      <c r="B126" s="150" t="s">
        <v>6</v>
      </c>
      <c r="C126" s="150" t="s">
        <v>396</v>
      </c>
      <c r="D126" s="150">
        <v>12</v>
      </c>
      <c r="E126" s="150" t="s">
        <v>592</v>
      </c>
      <c r="F126" s="150"/>
      <c r="G126" s="176">
        <f t="shared" si="14"/>
        <v>90000</v>
      </c>
      <c r="H126" s="176">
        <f t="shared" si="14"/>
        <v>0</v>
      </c>
      <c r="I126" s="176">
        <f t="shared" si="14"/>
        <v>0</v>
      </c>
      <c r="J126" s="202"/>
      <c r="K126" s="202"/>
    </row>
    <row r="127" spans="1:11" s="209" customFormat="1" ht="29.25" customHeight="1">
      <c r="A127" s="155" t="s">
        <v>505</v>
      </c>
      <c r="B127" s="150" t="s">
        <v>6</v>
      </c>
      <c r="C127" s="150" t="s">
        <v>396</v>
      </c>
      <c r="D127" s="150">
        <v>12</v>
      </c>
      <c r="E127" s="150" t="s">
        <v>592</v>
      </c>
      <c r="F127" s="150" t="s">
        <v>506</v>
      </c>
      <c r="G127" s="176">
        <v>90000</v>
      </c>
      <c r="H127" s="176">
        <v>0</v>
      </c>
      <c r="I127" s="210">
        <v>0</v>
      </c>
      <c r="J127" s="202"/>
      <c r="K127" s="202"/>
    </row>
    <row r="128" spans="1:11" s="206" customFormat="1" ht="24.75" customHeight="1">
      <c r="A128" s="157" t="s">
        <v>593</v>
      </c>
      <c r="B128" s="144" t="s">
        <v>6</v>
      </c>
      <c r="C128" s="144" t="s">
        <v>594</v>
      </c>
      <c r="D128" s="144"/>
      <c r="E128" s="144"/>
      <c r="F128" s="144"/>
      <c r="G128" s="203">
        <f>G129+G135</f>
        <v>13881120</v>
      </c>
      <c r="H128" s="203">
        <f>H129+H135</f>
        <v>17587056</v>
      </c>
      <c r="I128" s="203">
        <f>I129+I135</f>
        <v>4514306</v>
      </c>
      <c r="J128" s="202"/>
      <c r="K128" s="202"/>
    </row>
    <row r="129" spans="1:11" s="206" customFormat="1" ht="24.75" customHeight="1">
      <c r="A129" s="157" t="s">
        <v>595</v>
      </c>
      <c r="B129" s="144" t="s">
        <v>6</v>
      </c>
      <c r="C129" s="144" t="s">
        <v>594</v>
      </c>
      <c r="D129" s="144" t="s">
        <v>361</v>
      </c>
      <c r="E129" s="144"/>
      <c r="F129" s="144"/>
      <c r="G129" s="203">
        <f aca="true" t="shared" si="15" ref="G129:I133">G130</f>
        <v>614556</v>
      </c>
      <c r="H129" s="203">
        <f t="shared" si="15"/>
        <v>614556</v>
      </c>
      <c r="I129" s="203">
        <f t="shared" si="15"/>
        <v>614556</v>
      </c>
      <c r="J129" s="202"/>
      <c r="K129" s="202"/>
    </row>
    <row r="130" spans="1:11" s="206" customFormat="1" ht="62.25" customHeight="1">
      <c r="A130" s="155" t="s">
        <v>596</v>
      </c>
      <c r="B130" s="150" t="s">
        <v>6</v>
      </c>
      <c r="C130" s="150" t="s">
        <v>594</v>
      </c>
      <c r="D130" s="150" t="s">
        <v>361</v>
      </c>
      <c r="E130" s="150" t="s">
        <v>572</v>
      </c>
      <c r="F130" s="144"/>
      <c r="G130" s="176">
        <f t="shared" si="15"/>
        <v>614556</v>
      </c>
      <c r="H130" s="176">
        <f t="shared" si="15"/>
        <v>614556</v>
      </c>
      <c r="I130" s="176">
        <f t="shared" si="15"/>
        <v>614556</v>
      </c>
      <c r="J130" s="202"/>
      <c r="K130" s="202"/>
    </row>
    <row r="131" spans="1:11" s="206" customFormat="1" ht="46.5" customHeight="1">
      <c r="A131" s="164" t="s">
        <v>597</v>
      </c>
      <c r="B131" s="150" t="s">
        <v>6</v>
      </c>
      <c r="C131" s="150" t="s">
        <v>594</v>
      </c>
      <c r="D131" s="150" t="s">
        <v>361</v>
      </c>
      <c r="E131" s="150" t="s">
        <v>598</v>
      </c>
      <c r="F131" s="150"/>
      <c r="G131" s="176">
        <f t="shared" si="15"/>
        <v>614556</v>
      </c>
      <c r="H131" s="176">
        <f t="shared" si="15"/>
        <v>614556</v>
      </c>
      <c r="I131" s="176">
        <f t="shared" si="15"/>
        <v>614556</v>
      </c>
      <c r="J131" s="202"/>
      <c r="K131" s="202"/>
    </row>
    <row r="132" spans="1:11" s="206" customFormat="1" ht="40.5" customHeight="1">
      <c r="A132" s="155" t="s">
        <v>599</v>
      </c>
      <c r="B132" s="150" t="s">
        <v>6</v>
      </c>
      <c r="C132" s="150" t="s">
        <v>594</v>
      </c>
      <c r="D132" s="150" t="s">
        <v>361</v>
      </c>
      <c r="E132" s="150" t="s">
        <v>600</v>
      </c>
      <c r="F132" s="150"/>
      <c r="G132" s="176">
        <f t="shared" si="15"/>
        <v>614556</v>
      </c>
      <c r="H132" s="176">
        <f t="shared" si="15"/>
        <v>614556</v>
      </c>
      <c r="I132" s="176">
        <f t="shared" si="15"/>
        <v>614556</v>
      </c>
      <c r="J132" s="202"/>
      <c r="K132" s="202"/>
    </row>
    <row r="133" spans="1:11" s="206" customFormat="1" ht="39" customHeight="1">
      <c r="A133" s="155" t="s">
        <v>601</v>
      </c>
      <c r="B133" s="150" t="s">
        <v>6</v>
      </c>
      <c r="C133" s="150" t="s">
        <v>594</v>
      </c>
      <c r="D133" s="150" t="s">
        <v>361</v>
      </c>
      <c r="E133" s="150" t="s">
        <v>602</v>
      </c>
      <c r="F133" s="150"/>
      <c r="G133" s="176">
        <f t="shared" si="15"/>
        <v>614556</v>
      </c>
      <c r="H133" s="176">
        <f t="shared" si="15"/>
        <v>614556</v>
      </c>
      <c r="I133" s="176">
        <f t="shared" si="15"/>
        <v>614556</v>
      </c>
      <c r="J133" s="202"/>
      <c r="K133" s="202"/>
    </row>
    <row r="134" spans="1:11" s="206" customFormat="1" ht="39" customHeight="1">
      <c r="A134" s="155" t="s">
        <v>407</v>
      </c>
      <c r="B134" s="150" t="s">
        <v>6</v>
      </c>
      <c r="C134" s="150" t="s">
        <v>594</v>
      </c>
      <c r="D134" s="150" t="s">
        <v>361</v>
      </c>
      <c r="E134" s="150" t="s">
        <v>602</v>
      </c>
      <c r="F134" s="150" t="s">
        <v>438</v>
      </c>
      <c r="G134" s="176">
        <v>614556</v>
      </c>
      <c r="H134" s="176">
        <v>614556</v>
      </c>
      <c r="I134" s="210">
        <v>614556</v>
      </c>
      <c r="J134" s="202"/>
      <c r="K134" s="202"/>
    </row>
    <row r="135" spans="1:11" s="206" customFormat="1" ht="25.5" customHeight="1">
      <c r="A135" s="157" t="s">
        <v>603</v>
      </c>
      <c r="B135" s="144" t="s">
        <v>6</v>
      </c>
      <c r="C135" s="144" t="s">
        <v>594</v>
      </c>
      <c r="D135" s="144" t="s">
        <v>364</v>
      </c>
      <c r="E135" s="144"/>
      <c r="F135" s="144"/>
      <c r="G135" s="203">
        <f>G136+G144+G153</f>
        <v>13266564</v>
      </c>
      <c r="H135" s="203">
        <f>H136+H144+H153</f>
        <v>16972500</v>
      </c>
      <c r="I135" s="203">
        <f>I136+I144+I153</f>
        <v>3899750</v>
      </c>
      <c r="J135" s="202"/>
      <c r="K135" s="202"/>
    </row>
    <row r="136" spans="1:11" s="206" customFormat="1" ht="43.5" customHeight="1">
      <c r="A136" s="155" t="s">
        <v>604</v>
      </c>
      <c r="B136" s="150" t="s">
        <v>6</v>
      </c>
      <c r="C136" s="150" t="s">
        <v>594</v>
      </c>
      <c r="D136" s="150" t="s">
        <v>364</v>
      </c>
      <c r="E136" s="150" t="s">
        <v>605</v>
      </c>
      <c r="F136" s="150"/>
      <c r="G136" s="176">
        <f aca="true" t="shared" si="16" ref="G136:I137">G137</f>
        <v>3619864</v>
      </c>
      <c r="H136" s="176">
        <f t="shared" si="16"/>
        <v>8972500</v>
      </c>
      <c r="I136" s="176">
        <f t="shared" si="16"/>
        <v>3899750</v>
      </c>
      <c r="J136" s="202"/>
      <c r="K136" s="202"/>
    </row>
    <row r="137" spans="1:11" s="206" customFormat="1" ht="42.75" customHeight="1">
      <c r="A137" s="155" t="s">
        <v>606</v>
      </c>
      <c r="B137" s="150" t="s">
        <v>6</v>
      </c>
      <c r="C137" s="150" t="s">
        <v>594</v>
      </c>
      <c r="D137" s="150" t="s">
        <v>364</v>
      </c>
      <c r="E137" s="150" t="s">
        <v>607</v>
      </c>
      <c r="F137" s="150"/>
      <c r="G137" s="176">
        <f t="shared" si="16"/>
        <v>3619864</v>
      </c>
      <c r="H137" s="176">
        <f t="shared" si="16"/>
        <v>8972500</v>
      </c>
      <c r="I137" s="176">
        <f t="shared" si="16"/>
        <v>3899750</v>
      </c>
      <c r="J137" s="202"/>
      <c r="K137" s="202"/>
    </row>
    <row r="138" spans="1:11" s="206" customFormat="1" ht="42" customHeight="1">
      <c r="A138" s="155" t="s">
        <v>608</v>
      </c>
      <c r="B138" s="150" t="s">
        <v>6</v>
      </c>
      <c r="C138" s="150" t="s">
        <v>594</v>
      </c>
      <c r="D138" s="150" t="s">
        <v>364</v>
      </c>
      <c r="E138" s="150" t="s">
        <v>609</v>
      </c>
      <c r="F138" s="150"/>
      <c r="G138" s="176">
        <f>G139+G141</f>
        <v>3619864</v>
      </c>
      <c r="H138" s="176">
        <f>H139+H141</f>
        <v>8972500</v>
      </c>
      <c r="I138" s="176">
        <f>I139+I141</f>
        <v>3899750</v>
      </c>
      <c r="J138" s="202"/>
      <c r="K138" s="202"/>
    </row>
    <row r="139" spans="1:11" s="206" customFormat="1" ht="57.75" customHeight="1">
      <c r="A139" s="155" t="s">
        <v>610</v>
      </c>
      <c r="B139" s="150" t="s">
        <v>6</v>
      </c>
      <c r="C139" s="150" t="s">
        <v>594</v>
      </c>
      <c r="D139" s="150" t="s">
        <v>364</v>
      </c>
      <c r="E139" s="150" t="s">
        <v>611</v>
      </c>
      <c r="F139" s="150"/>
      <c r="G139" s="176">
        <f>G140</f>
        <v>309864</v>
      </c>
      <c r="H139" s="176">
        <f>H140</f>
        <v>0</v>
      </c>
      <c r="I139" s="176">
        <f>I140</f>
        <v>0</v>
      </c>
      <c r="J139" s="202"/>
      <c r="K139" s="202"/>
    </row>
    <row r="140" spans="1:11" s="206" customFormat="1" ht="41.25" customHeight="1">
      <c r="A140" s="155" t="s">
        <v>551</v>
      </c>
      <c r="B140" s="150" t="s">
        <v>6</v>
      </c>
      <c r="C140" s="150" t="s">
        <v>594</v>
      </c>
      <c r="D140" s="150" t="s">
        <v>364</v>
      </c>
      <c r="E140" s="150" t="s">
        <v>611</v>
      </c>
      <c r="F140" s="150" t="s">
        <v>552</v>
      </c>
      <c r="G140" s="176">
        <v>309864</v>
      </c>
      <c r="H140" s="176">
        <v>0</v>
      </c>
      <c r="I140" s="210">
        <v>0</v>
      </c>
      <c r="J140" s="202"/>
      <c r="K140" s="202"/>
    </row>
    <row r="141" spans="1:11" s="206" customFormat="1" ht="41.25" customHeight="1">
      <c r="A141" s="155" t="s">
        <v>612</v>
      </c>
      <c r="B141" s="150" t="s">
        <v>6</v>
      </c>
      <c r="C141" s="150" t="s">
        <v>594</v>
      </c>
      <c r="D141" s="150" t="s">
        <v>364</v>
      </c>
      <c r="E141" s="150" t="s">
        <v>613</v>
      </c>
      <c r="F141" s="150"/>
      <c r="G141" s="176">
        <f>G143+G142</f>
        <v>3310000</v>
      </c>
      <c r="H141" s="176">
        <f>H143+H142</f>
        <v>8972500</v>
      </c>
      <c r="I141" s="176">
        <f>I143+I142</f>
        <v>3899750</v>
      </c>
      <c r="J141" s="202"/>
      <c r="K141" s="202"/>
    </row>
    <row r="142" spans="1:11" s="206" customFormat="1" ht="41.25" customHeight="1">
      <c r="A142" s="155" t="s">
        <v>407</v>
      </c>
      <c r="B142" s="150" t="s">
        <v>6</v>
      </c>
      <c r="C142" s="150" t="s">
        <v>594</v>
      </c>
      <c r="D142" s="150" t="s">
        <v>364</v>
      </c>
      <c r="E142" s="150" t="s">
        <v>613</v>
      </c>
      <c r="F142" s="150" t="s">
        <v>438</v>
      </c>
      <c r="G142" s="176">
        <v>0</v>
      </c>
      <c r="H142" s="176">
        <v>1500000</v>
      </c>
      <c r="I142" s="215">
        <v>1500000</v>
      </c>
      <c r="J142" s="202"/>
      <c r="K142" s="202"/>
    </row>
    <row r="143" spans="1:11" s="206" customFormat="1" ht="41.25" customHeight="1">
      <c r="A143" s="155" t="s">
        <v>551</v>
      </c>
      <c r="B143" s="150" t="s">
        <v>6</v>
      </c>
      <c r="C143" s="150" t="s">
        <v>594</v>
      </c>
      <c r="D143" s="150" t="s">
        <v>364</v>
      </c>
      <c r="E143" s="150" t="s">
        <v>613</v>
      </c>
      <c r="F143" s="150" t="s">
        <v>552</v>
      </c>
      <c r="G143" s="176">
        <v>3310000</v>
      </c>
      <c r="H143" s="176">
        <v>7472500</v>
      </c>
      <c r="I143" s="210">
        <v>2399750</v>
      </c>
      <c r="J143" s="202"/>
      <c r="K143" s="202"/>
    </row>
    <row r="144" spans="1:11" s="206" customFormat="1" ht="61.5" customHeight="1">
      <c r="A144" s="155" t="s">
        <v>596</v>
      </c>
      <c r="B144" s="150" t="s">
        <v>6</v>
      </c>
      <c r="C144" s="150" t="s">
        <v>594</v>
      </c>
      <c r="D144" s="150" t="s">
        <v>364</v>
      </c>
      <c r="E144" s="150" t="s">
        <v>572</v>
      </c>
      <c r="F144" s="150"/>
      <c r="G144" s="176">
        <f>G149+G145</f>
        <v>5866700</v>
      </c>
      <c r="H144" s="176">
        <f>H149</f>
        <v>8000000</v>
      </c>
      <c r="I144" s="176">
        <f>I149</f>
        <v>0</v>
      </c>
      <c r="J144" s="202"/>
      <c r="K144" s="202"/>
    </row>
    <row r="145" spans="1:11" s="206" customFormat="1" ht="43.5" customHeight="1">
      <c r="A145" s="164" t="s">
        <v>992</v>
      </c>
      <c r="B145" s="150" t="s">
        <v>6</v>
      </c>
      <c r="C145" s="150" t="s">
        <v>594</v>
      </c>
      <c r="D145" s="150" t="s">
        <v>364</v>
      </c>
      <c r="E145" s="150" t="s">
        <v>574</v>
      </c>
      <c r="F145" s="150"/>
      <c r="G145" s="176">
        <f>G146</f>
        <v>866700</v>
      </c>
      <c r="H145" s="176">
        <f aca="true" t="shared" si="17" ref="H145:I147">H146</f>
        <v>0</v>
      </c>
      <c r="I145" s="176">
        <f t="shared" si="17"/>
        <v>0</v>
      </c>
      <c r="J145" s="202"/>
      <c r="K145" s="202"/>
    </row>
    <row r="146" spans="1:11" s="206" customFormat="1" ht="47.25" customHeight="1">
      <c r="A146" s="155" t="s">
        <v>993</v>
      </c>
      <c r="B146" s="150" t="s">
        <v>6</v>
      </c>
      <c r="C146" s="150" t="s">
        <v>594</v>
      </c>
      <c r="D146" s="150" t="s">
        <v>364</v>
      </c>
      <c r="E146" s="150" t="s">
        <v>994</v>
      </c>
      <c r="F146" s="150"/>
      <c r="G146" s="176">
        <f>G147</f>
        <v>866700</v>
      </c>
      <c r="H146" s="176">
        <f t="shared" si="17"/>
        <v>0</v>
      </c>
      <c r="I146" s="176">
        <f t="shared" si="17"/>
        <v>0</v>
      </c>
      <c r="J146" s="202"/>
      <c r="K146" s="202"/>
    </row>
    <row r="147" spans="1:11" s="206" customFormat="1" ht="43.5" customHeight="1">
      <c r="A147" s="317" t="s">
        <v>622</v>
      </c>
      <c r="B147" s="150" t="s">
        <v>6</v>
      </c>
      <c r="C147" s="150" t="s">
        <v>594</v>
      </c>
      <c r="D147" s="150" t="s">
        <v>364</v>
      </c>
      <c r="E147" s="150" t="s">
        <v>995</v>
      </c>
      <c r="F147" s="150"/>
      <c r="G147" s="176">
        <f>G148</f>
        <v>866700</v>
      </c>
      <c r="H147" s="176">
        <f t="shared" si="17"/>
        <v>0</v>
      </c>
      <c r="I147" s="176">
        <f t="shared" si="17"/>
        <v>0</v>
      </c>
      <c r="J147" s="202"/>
      <c r="K147" s="202"/>
    </row>
    <row r="148" spans="1:11" s="206" customFormat="1" ht="39.75" customHeight="1">
      <c r="A148" s="155" t="s">
        <v>551</v>
      </c>
      <c r="B148" s="150" t="s">
        <v>6</v>
      </c>
      <c r="C148" s="150" t="s">
        <v>594</v>
      </c>
      <c r="D148" s="150" t="s">
        <v>364</v>
      </c>
      <c r="E148" s="150" t="s">
        <v>995</v>
      </c>
      <c r="F148" s="150" t="s">
        <v>552</v>
      </c>
      <c r="G148" s="176">
        <v>866700</v>
      </c>
      <c r="H148" s="176">
        <v>0</v>
      </c>
      <c r="I148" s="176">
        <v>0</v>
      </c>
      <c r="J148" s="202"/>
      <c r="K148" s="202"/>
    </row>
    <row r="149" spans="1:11" s="206" customFormat="1" ht="41.25" customHeight="1">
      <c r="A149" s="164" t="s">
        <v>597</v>
      </c>
      <c r="B149" s="150" t="s">
        <v>6</v>
      </c>
      <c r="C149" s="150" t="s">
        <v>594</v>
      </c>
      <c r="D149" s="150" t="s">
        <v>364</v>
      </c>
      <c r="E149" s="150" t="s">
        <v>598</v>
      </c>
      <c r="F149" s="150"/>
      <c r="G149" s="176">
        <f aca="true" t="shared" si="18" ref="G149:I151">G150</f>
        <v>5000000</v>
      </c>
      <c r="H149" s="176">
        <f t="shared" si="18"/>
        <v>8000000</v>
      </c>
      <c r="I149" s="176">
        <f t="shared" si="18"/>
        <v>0</v>
      </c>
      <c r="J149" s="202"/>
      <c r="K149" s="202"/>
    </row>
    <row r="150" spans="1:11" s="206" customFormat="1" ht="41.25" customHeight="1">
      <c r="A150" s="155" t="s">
        <v>599</v>
      </c>
      <c r="B150" s="150" t="s">
        <v>6</v>
      </c>
      <c r="C150" s="150" t="s">
        <v>594</v>
      </c>
      <c r="D150" s="150" t="s">
        <v>364</v>
      </c>
      <c r="E150" s="150" t="s">
        <v>600</v>
      </c>
      <c r="F150" s="150"/>
      <c r="G150" s="176">
        <f t="shared" si="18"/>
        <v>5000000</v>
      </c>
      <c r="H150" s="176">
        <f t="shared" si="18"/>
        <v>8000000</v>
      </c>
      <c r="I150" s="176">
        <f t="shared" si="18"/>
        <v>0</v>
      </c>
      <c r="J150" s="202"/>
      <c r="K150" s="202"/>
    </row>
    <row r="151" spans="1:11" s="206" customFormat="1" ht="30.75" customHeight="1">
      <c r="A151" s="155" t="s">
        <v>614</v>
      </c>
      <c r="B151" s="150" t="s">
        <v>6</v>
      </c>
      <c r="C151" s="150" t="s">
        <v>594</v>
      </c>
      <c r="D151" s="150" t="s">
        <v>364</v>
      </c>
      <c r="E151" s="150" t="s">
        <v>615</v>
      </c>
      <c r="F151" s="150"/>
      <c r="G151" s="176">
        <f t="shared" si="18"/>
        <v>5000000</v>
      </c>
      <c r="H151" s="176">
        <f t="shared" si="18"/>
        <v>8000000</v>
      </c>
      <c r="I151" s="176">
        <f t="shared" si="18"/>
        <v>0</v>
      </c>
      <c r="J151" s="202"/>
      <c r="K151" s="202"/>
    </row>
    <row r="152" spans="1:11" s="206" customFormat="1" ht="26.25" customHeight="1">
      <c r="A152" s="155" t="s">
        <v>505</v>
      </c>
      <c r="B152" s="150" t="s">
        <v>6</v>
      </c>
      <c r="C152" s="150" t="s">
        <v>594</v>
      </c>
      <c r="D152" s="150" t="s">
        <v>364</v>
      </c>
      <c r="E152" s="150" t="s">
        <v>615</v>
      </c>
      <c r="F152" s="150" t="s">
        <v>506</v>
      </c>
      <c r="G152" s="176">
        <v>5000000</v>
      </c>
      <c r="H152" s="176">
        <v>8000000</v>
      </c>
      <c r="I152" s="215">
        <v>0</v>
      </c>
      <c r="J152" s="202"/>
      <c r="K152" s="202"/>
    </row>
    <row r="153" spans="1:11" s="206" customFormat="1" ht="43.5" customHeight="1">
      <c r="A153" s="155" t="s">
        <v>616</v>
      </c>
      <c r="B153" s="150" t="s">
        <v>6</v>
      </c>
      <c r="C153" s="150" t="s">
        <v>594</v>
      </c>
      <c r="D153" s="150" t="s">
        <v>364</v>
      </c>
      <c r="E153" s="150" t="s">
        <v>617</v>
      </c>
      <c r="F153" s="150"/>
      <c r="G153" s="176">
        <f aca="true" t="shared" si="19" ref="G153:I154">G154</f>
        <v>3780000</v>
      </c>
      <c r="H153" s="176">
        <f t="shared" si="19"/>
        <v>0</v>
      </c>
      <c r="I153" s="176">
        <f t="shared" si="19"/>
        <v>0</v>
      </c>
      <c r="J153" s="202"/>
      <c r="K153" s="202"/>
    </row>
    <row r="154" spans="1:11" s="206" customFormat="1" ht="43.5" customHeight="1">
      <c r="A154" s="155" t="s">
        <v>618</v>
      </c>
      <c r="B154" s="150" t="s">
        <v>6</v>
      </c>
      <c r="C154" s="150" t="s">
        <v>594</v>
      </c>
      <c r="D154" s="150" t="s">
        <v>364</v>
      </c>
      <c r="E154" s="150" t="s">
        <v>619</v>
      </c>
      <c r="F154" s="150"/>
      <c r="G154" s="176">
        <f t="shared" si="19"/>
        <v>3780000</v>
      </c>
      <c r="H154" s="176">
        <f t="shared" si="19"/>
        <v>0</v>
      </c>
      <c r="I154" s="176">
        <f t="shared" si="19"/>
        <v>0</v>
      </c>
      <c r="J154" s="202"/>
      <c r="K154" s="202"/>
    </row>
    <row r="155" spans="1:11" s="206" customFormat="1" ht="44.25" customHeight="1">
      <c r="A155" s="155" t="s">
        <v>620</v>
      </c>
      <c r="B155" s="150" t="s">
        <v>6</v>
      </c>
      <c r="C155" s="150" t="s">
        <v>594</v>
      </c>
      <c r="D155" s="150" t="s">
        <v>364</v>
      </c>
      <c r="E155" s="150" t="s">
        <v>621</v>
      </c>
      <c r="F155" s="150"/>
      <c r="G155" s="176">
        <f>G156+G158</f>
        <v>3780000</v>
      </c>
      <c r="H155" s="176">
        <f>H156+H158</f>
        <v>0</v>
      </c>
      <c r="I155" s="176">
        <f>I156+I158</f>
        <v>0</v>
      </c>
      <c r="J155" s="202"/>
      <c r="K155" s="202"/>
    </row>
    <row r="156" spans="1:11" s="206" customFormat="1" ht="42.75" customHeight="1">
      <c r="A156" s="155" t="s">
        <v>622</v>
      </c>
      <c r="B156" s="150" t="s">
        <v>6</v>
      </c>
      <c r="C156" s="150" t="s">
        <v>594</v>
      </c>
      <c r="D156" s="150" t="s">
        <v>364</v>
      </c>
      <c r="E156" s="150" t="s">
        <v>623</v>
      </c>
      <c r="F156" s="150"/>
      <c r="G156" s="176">
        <f>G157</f>
        <v>1300000</v>
      </c>
      <c r="H156" s="176">
        <f>H157</f>
        <v>0</v>
      </c>
      <c r="I156" s="176">
        <f>I157</f>
        <v>0</v>
      </c>
      <c r="J156" s="202"/>
      <c r="K156" s="202"/>
    </row>
    <row r="157" spans="1:11" s="206" customFormat="1" ht="42.75" customHeight="1">
      <c r="A157" s="155" t="s">
        <v>551</v>
      </c>
      <c r="B157" s="150" t="s">
        <v>6</v>
      </c>
      <c r="C157" s="150" t="s">
        <v>594</v>
      </c>
      <c r="D157" s="150" t="s">
        <v>364</v>
      </c>
      <c r="E157" s="150" t="s">
        <v>623</v>
      </c>
      <c r="F157" s="150" t="s">
        <v>552</v>
      </c>
      <c r="G157" s="176">
        <v>1300000</v>
      </c>
      <c r="H157" s="176">
        <v>0</v>
      </c>
      <c r="I157" s="210">
        <v>0</v>
      </c>
      <c r="J157" s="202"/>
      <c r="K157" s="202"/>
    </row>
    <row r="158" spans="1:11" s="206" customFormat="1" ht="42.75" customHeight="1">
      <c r="A158" s="155" t="s">
        <v>624</v>
      </c>
      <c r="B158" s="150" t="s">
        <v>6</v>
      </c>
      <c r="C158" s="150" t="s">
        <v>594</v>
      </c>
      <c r="D158" s="150" t="s">
        <v>364</v>
      </c>
      <c r="E158" s="161" t="s">
        <v>625</v>
      </c>
      <c r="F158" s="150"/>
      <c r="G158" s="176">
        <f>G159</f>
        <v>2480000</v>
      </c>
      <c r="H158" s="176">
        <f>H159</f>
        <v>0</v>
      </c>
      <c r="I158" s="176">
        <f>I159</f>
        <v>0</v>
      </c>
      <c r="J158" s="202"/>
      <c r="K158" s="202"/>
    </row>
    <row r="159" spans="1:11" s="206" customFormat="1" ht="42.75" customHeight="1">
      <c r="A159" s="155" t="s">
        <v>551</v>
      </c>
      <c r="B159" s="150" t="s">
        <v>6</v>
      </c>
      <c r="C159" s="150" t="s">
        <v>594</v>
      </c>
      <c r="D159" s="150" t="s">
        <v>364</v>
      </c>
      <c r="E159" s="161" t="s">
        <v>625</v>
      </c>
      <c r="F159" s="150" t="s">
        <v>552</v>
      </c>
      <c r="G159" s="176">
        <v>2480000</v>
      </c>
      <c r="H159" s="176">
        <v>0</v>
      </c>
      <c r="I159" s="210">
        <v>0</v>
      </c>
      <c r="J159" s="202"/>
      <c r="K159" s="202"/>
    </row>
    <row r="160" spans="1:11" s="209" customFormat="1" ht="18.75">
      <c r="A160" s="165" t="s">
        <v>626</v>
      </c>
      <c r="B160" s="144" t="s">
        <v>6</v>
      </c>
      <c r="C160" s="144" t="s">
        <v>627</v>
      </c>
      <c r="D160" s="144"/>
      <c r="E160" s="144"/>
      <c r="F160" s="144"/>
      <c r="G160" s="203">
        <f>G161+G169</f>
        <v>5425000</v>
      </c>
      <c r="H160" s="203">
        <f>H161+H169</f>
        <v>875000</v>
      </c>
      <c r="I160" s="203">
        <f>I161+I169</f>
        <v>875000</v>
      </c>
      <c r="J160" s="202"/>
      <c r="K160" s="202"/>
    </row>
    <row r="161" spans="1:11" s="209" customFormat="1" ht="18.75">
      <c r="A161" s="157" t="s">
        <v>628</v>
      </c>
      <c r="B161" s="144" t="s">
        <v>6</v>
      </c>
      <c r="C161" s="144" t="s">
        <v>627</v>
      </c>
      <c r="D161" s="144" t="s">
        <v>361</v>
      </c>
      <c r="E161" s="144"/>
      <c r="F161" s="144"/>
      <c r="G161" s="203">
        <f aca="true" t="shared" si="20" ref="G161:I163">G162</f>
        <v>1925000</v>
      </c>
      <c r="H161" s="203">
        <f t="shared" si="20"/>
        <v>875000</v>
      </c>
      <c r="I161" s="203">
        <f t="shared" si="20"/>
        <v>0</v>
      </c>
      <c r="J161" s="202"/>
      <c r="K161" s="202"/>
    </row>
    <row r="162" spans="1:11" s="209" customFormat="1" ht="37.5">
      <c r="A162" s="155" t="s">
        <v>652</v>
      </c>
      <c r="B162" s="150" t="s">
        <v>6</v>
      </c>
      <c r="C162" s="150" t="s">
        <v>627</v>
      </c>
      <c r="D162" s="150" t="s">
        <v>361</v>
      </c>
      <c r="E162" s="150" t="s">
        <v>653</v>
      </c>
      <c r="F162" s="150"/>
      <c r="G162" s="176">
        <f t="shared" si="20"/>
        <v>1925000</v>
      </c>
      <c r="H162" s="176">
        <f t="shared" si="20"/>
        <v>875000</v>
      </c>
      <c r="I162" s="176">
        <f t="shared" si="20"/>
        <v>0</v>
      </c>
      <c r="J162" s="202"/>
      <c r="K162" s="202"/>
    </row>
    <row r="163" spans="1:11" s="209" customFormat="1" ht="44.25" customHeight="1">
      <c r="A163" s="155" t="s">
        <v>654</v>
      </c>
      <c r="B163" s="150" t="s">
        <v>6</v>
      </c>
      <c r="C163" s="150" t="s">
        <v>627</v>
      </c>
      <c r="D163" s="150" t="s">
        <v>361</v>
      </c>
      <c r="E163" s="150" t="s">
        <v>655</v>
      </c>
      <c r="F163" s="150"/>
      <c r="G163" s="176">
        <f t="shared" si="20"/>
        <v>1925000</v>
      </c>
      <c r="H163" s="176">
        <f t="shared" si="20"/>
        <v>875000</v>
      </c>
      <c r="I163" s="176">
        <f t="shared" si="20"/>
        <v>0</v>
      </c>
      <c r="J163" s="202"/>
      <c r="K163" s="202"/>
    </row>
    <row r="164" spans="1:11" s="209" customFormat="1" ht="37.5">
      <c r="A164" s="155" t="s">
        <v>656</v>
      </c>
      <c r="B164" s="150" t="s">
        <v>6</v>
      </c>
      <c r="C164" s="150" t="s">
        <v>627</v>
      </c>
      <c r="D164" s="150" t="s">
        <v>361</v>
      </c>
      <c r="E164" s="150" t="s">
        <v>657</v>
      </c>
      <c r="F164" s="150"/>
      <c r="G164" s="176">
        <f>G165+G167</f>
        <v>1925000</v>
      </c>
      <c r="H164" s="176">
        <f>H165+H167</f>
        <v>875000</v>
      </c>
      <c r="I164" s="176">
        <f>I165+I167</f>
        <v>0</v>
      </c>
      <c r="J164" s="202"/>
      <c r="K164" s="202"/>
    </row>
    <row r="165" spans="1:11" s="209" customFormat="1" ht="18.75">
      <c r="A165" s="155" t="s">
        <v>658</v>
      </c>
      <c r="B165" s="150" t="s">
        <v>6</v>
      </c>
      <c r="C165" s="150" t="s">
        <v>627</v>
      </c>
      <c r="D165" s="150" t="s">
        <v>361</v>
      </c>
      <c r="E165" s="150" t="s">
        <v>659</v>
      </c>
      <c r="F165" s="150"/>
      <c r="G165" s="176">
        <f>G166</f>
        <v>875000</v>
      </c>
      <c r="H165" s="176">
        <f>H166</f>
        <v>875000</v>
      </c>
      <c r="I165" s="176">
        <f>I166</f>
        <v>0</v>
      </c>
      <c r="J165" s="202"/>
      <c r="K165" s="202"/>
    </row>
    <row r="166" spans="1:11" s="209" customFormat="1" ht="37.5">
      <c r="A166" s="155" t="s">
        <v>551</v>
      </c>
      <c r="B166" s="150" t="s">
        <v>6</v>
      </c>
      <c r="C166" s="150" t="s">
        <v>627</v>
      </c>
      <c r="D166" s="150" t="s">
        <v>361</v>
      </c>
      <c r="E166" s="150" t="s">
        <v>659</v>
      </c>
      <c r="F166" s="150" t="s">
        <v>552</v>
      </c>
      <c r="G166" s="176">
        <f>500000+375000</f>
        <v>875000</v>
      </c>
      <c r="H166" s="176">
        <v>875000</v>
      </c>
      <c r="I166" s="210">
        <v>0</v>
      </c>
      <c r="J166" s="202"/>
      <c r="K166" s="202"/>
    </row>
    <row r="167" spans="1:11" s="209" customFormat="1" ht="37.5">
      <c r="A167" s="155" t="s">
        <v>660</v>
      </c>
      <c r="B167" s="150" t="s">
        <v>6</v>
      </c>
      <c r="C167" s="150" t="s">
        <v>627</v>
      </c>
      <c r="D167" s="150" t="s">
        <v>361</v>
      </c>
      <c r="E167" s="150" t="s">
        <v>661</v>
      </c>
      <c r="F167" s="150"/>
      <c r="G167" s="176">
        <f>G168</f>
        <v>1050000</v>
      </c>
      <c r="H167" s="176">
        <f>H168</f>
        <v>0</v>
      </c>
      <c r="I167" s="176">
        <f>I168</f>
        <v>0</v>
      </c>
      <c r="J167" s="202"/>
      <c r="K167" s="202"/>
    </row>
    <row r="168" spans="1:11" s="209" customFormat="1" ht="37.5">
      <c r="A168" s="155" t="s">
        <v>551</v>
      </c>
      <c r="B168" s="150" t="s">
        <v>6</v>
      </c>
      <c r="C168" s="150" t="s">
        <v>627</v>
      </c>
      <c r="D168" s="150" t="s">
        <v>361</v>
      </c>
      <c r="E168" s="150" t="s">
        <v>661</v>
      </c>
      <c r="F168" s="150" t="s">
        <v>552</v>
      </c>
      <c r="G168" s="176">
        <v>1050000</v>
      </c>
      <c r="H168" s="176">
        <v>0</v>
      </c>
      <c r="I168" s="210">
        <v>0</v>
      </c>
      <c r="J168" s="202"/>
      <c r="K168" s="202"/>
    </row>
    <row r="169" spans="1:11" s="209" customFormat="1" ht="18.75">
      <c r="A169" s="157" t="s">
        <v>662</v>
      </c>
      <c r="B169" s="144" t="s">
        <v>6</v>
      </c>
      <c r="C169" s="144" t="s">
        <v>627</v>
      </c>
      <c r="D169" s="144" t="s">
        <v>364</v>
      </c>
      <c r="E169" s="144"/>
      <c r="F169" s="144"/>
      <c r="G169" s="203">
        <f>G170+G175</f>
        <v>3500000</v>
      </c>
      <c r="H169" s="203">
        <f>H170+H175</f>
        <v>0</v>
      </c>
      <c r="I169" s="203">
        <f>I170+I175</f>
        <v>875000</v>
      </c>
      <c r="J169" s="202"/>
      <c r="K169" s="202"/>
    </row>
    <row r="170" spans="1:11" s="209" customFormat="1" ht="41.25" customHeight="1">
      <c r="A170" s="155" t="s">
        <v>663</v>
      </c>
      <c r="B170" s="150" t="s">
        <v>6</v>
      </c>
      <c r="C170" s="150" t="s">
        <v>627</v>
      </c>
      <c r="D170" s="150" t="s">
        <v>364</v>
      </c>
      <c r="E170" s="150" t="s">
        <v>630</v>
      </c>
      <c r="F170" s="150"/>
      <c r="G170" s="176">
        <f aca="true" t="shared" si="21" ref="G170:I173">G171</f>
        <v>3500000</v>
      </c>
      <c r="H170" s="176">
        <f t="shared" si="21"/>
        <v>0</v>
      </c>
      <c r="I170" s="176">
        <f t="shared" si="21"/>
        <v>0</v>
      </c>
      <c r="J170" s="202"/>
      <c r="K170" s="202"/>
    </row>
    <row r="171" spans="1:11" s="209" customFormat="1" ht="67.5" customHeight="1">
      <c r="A171" s="155" t="s">
        <v>697</v>
      </c>
      <c r="B171" s="150" t="s">
        <v>6</v>
      </c>
      <c r="C171" s="150" t="s">
        <v>627</v>
      </c>
      <c r="D171" s="150" t="s">
        <v>364</v>
      </c>
      <c r="E171" s="150" t="s">
        <v>698</v>
      </c>
      <c r="F171" s="150"/>
      <c r="G171" s="176">
        <f t="shared" si="21"/>
        <v>3500000</v>
      </c>
      <c r="H171" s="176">
        <f t="shared" si="21"/>
        <v>0</v>
      </c>
      <c r="I171" s="176">
        <f t="shared" si="21"/>
        <v>0</v>
      </c>
      <c r="J171" s="202"/>
      <c r="K171" s="202"/>
    </row>
    <row r="172" spans="1:11" s="209" customFormat="1" ht="63.75" customHeight="1">
      <c r="A172" s="159" t="s">
        <v>699</v>
      </c>
      <c r="B172" s="150" t="s">
        <v>6</v>
      </c>
      <c r="C172" s="150" t="s">
        <v>627</v>
      </c>
      <c r="D172" s="150" t="s">
        <v>364</v>
      </c>
      <c r="E172" s="150" t="s">
        <v>700</v>
      </c>
      <c r="F172" s="150"/>
      <c r="G172" s="176">
        <f t="shared" si="21"/>
        <v>3500000</v>
      </c>
      <c r="H172" s="176">
        <f t="shared" si="21"/>
        <v>0</v>
      </c>
      <c r="I172" s="176">
        <f t="shared" si="21"/>
        <v>0</v>
      </c>
      <c r="J172" s="202"/>
      <c r="K172" s="202"/>
    </row>
    <row r="173" spans="1:11" s="209" customFormat="1" ht="45.75" customHeight="1">
      <c r="A173" s="155" t="s">
        <v>496</v>
      </c>
      <c r="B173" s="150" t="s">
        <v>6</v>
      </c>
      <c r="C173" s="150" t="s">
        <v>627</v>
      </c>
      <c r="D173" s="150" t="s">
        <v>364</v>
      </c>
      <c r="E173" s="150" t="s">
        <v>701</v>
      </c>
      <c r="F173" s="150"/>
      <c r="G173" s="176">
        <f t="shared" si="21"/>
        <v>3500000</v>
      </c>
      <c r="H173" s="176">
        <f t="shared" si="21"/>
        <v>0</v>
      </c>
      <c r="I173" s="176">
        <f t="shared" si="21"/>
        <v>0</v>
      </c>
      <c r="J173" s="202"/>
      <c r="K173" s="202"/>
    </row>
    <row r="174" spans="1:11" s="209" customFormat="1" ht="37.5">
      <c r="A174" s="155" t="s">
        <v>551</v>
      </c>
      <c r="B174" s="150" t="s">
        <v>6</v>
      </c>
      <c r="C174" s="150" t="s">
        <v>627</v>
      </c>
      <c r="D174" s="150" t="s">
        <v>364</v>
      </c>
      <c r="E174" s="150" t="s">
        <v>701</v>
      </c>
      <c r="F174" s="150" t="s">
        <v>552</v>
      </c>
      <c r="G174" s="176">
        <v>3500000</v>
      </c>
      <c r="H174" s="176">
        <v>0</v>
      </c>
      <c r="I174" s="210">
        <v>0</v>
      </c>
      <c r="J174" s="202"/>
      <c r="K174" s="202"/>
    </row>
    <row r="175" spans="1:11" s="209" customFormat="1" ht="44.25" customHeight="1">
      <c r="A175" s="155" t="s">
        <v>652</v>
      </c>
      <c r="B175" s="150" t="s">
        <v>6</v>
      </c>
      <c r="C175" s="150" t="s">
        <v>627</v>
      </c>
      <c r="D175" s="150" t="s">
        <v>364</v>
      </c>
      <c r="E175" s="150" t="s">
        <v>653</v>
      </c>
      <c r="F175" s="150"/>
      <c r="G175" s="176">
        <f aca="true" t="shared" si="22" ref="G175:I178">G176</f>
        <v>0</v>
      </c>
      <c r="H175" s="176">
        <f t="shared" si="22"/>
        <v>0</v>
      </c>
      <c r="I175" s="176">
        <f t="shared" si="22"/>
        <v>875000</v>
      </c>
      <c r="J175" s="202"/>
      <c r="K175" s="202"/>
    </row>
    <row r="176" spans="1:11" s="209" customFormat="1" ht="45.75" customHeight="1">
      <c r="A176" s="155" t="s">
        <v>654</v>
      </c>
      <c r="B176" s="150" t="s">
        <v>6</v>
      </c>
      <c r="C176" s="150" t="s">
        <v>627</v>
      </c>
      <c r="D176" s="150" t="s">
        <v>364</v>
      </c>
      <c r="E176" s="150" t="s">
        <v>655</v>
      </c>
      <c r="F176" s="150"/>
      <c r="G176" s="176">
        <f t="shared" si="22"/>
        <v>0</v>
      </c>
      <c r="H176" s="176">
        <f t="shared" si="22"/>
        <v>0</v>
      </c>
      <c r="I176" s="176">
        <f t="shared" si="22"/>
        <v>875000</v>
      </c>
      <c r="J176" s="202"/>
      <c r="K176" s="202"/>
    </row>
    <row r="177" spans="1:11" s="209" customFormat="1" ht="37.5">
      <c r="A177" s="155" t="s">
        <v>656</v>
      </c>
      <c r="B177" s="150" t="s">
        <v>6</v>
      </c>
      <c r="C177" s="150" t="s">
        <v>627</v>
      </c>
      <c r="D177" s="150" t="s">
        <v>364</v>
      </c>
      <c r="E177" s="150" t="s">
        <v>657</v>
      </c>
      <c r="F177" s="150"/>
      <c r="G177" s="176">
        <f t="shared" si="22"/>
        <v>0</v>
      </c>
      <c r="H177" s="176">
        <f t="shared" si="22"/>
        <v>0</v>
      </c>
      <c r="I177" s="176">
        <f t="shared" si="22"/>
        <v>875000</v>
      </c>
      <c r="J177" s="202"/>
      <c r="K177" s="202"/>
    </row>
    <row r="178" spans="1:11" s="209" customFormat="1" ht="21.75" customHeight="1">
      <c r="A178" s="155" t="s">
        <v>658</v>
      </c>
      <c r="B178" s="150" t="s">
        <v>6</v>
      </c>
      <c r="C178" s="150" t="s">
        <v>627</v>
      </c>
      <c r="D178" s="150" t="s">
        <v>364</v>
      </c>
      <c r="E178" s="150" t="s">
        <v>659</v>
      </c>
      <c r="F178" s="150"/>
      <c r="G178" s="176">
        <f t="shared" si="22"/>
        <v>0</v>
      </c>
      <c r="H178" s="176">
        <f t="shared" si="22"/>
        <v>0</v>
      </c>
      <c r="I178" s="176">
        <f t="shared" si="22"/>
        <v>875000</v>
      </c>
      <c r="J178" s="202"/>
      <c r="K178" s="202"/>
    </row>
    <row r="179" spans="1:11" s="209" customFormat="1" ht="37.5">
      <c r="A179" s="155" t="s">
        <v>551</v>
      </c>
      <c r="B179" s="150" t="s">
        <v>6</v>
      </c>
      <c r="C179" s="150" t="s">
        <v>627</v>
      </c>
      <c r="D179" s="150" t="s">
        <v>364</v>
      </c>
      <c r="E179" s="150" t="s">
        <v>659</v>
      </c>
      <c r="F179" s="150" t="s">
        <v>552</v>
      </c>
      <c r="G179" s="176">
        <v>0</v>
      </c>
      <c r="H179" s="176">
        <v>0</v>
      </c>
      <c r="I179" s="215">
        <v>875000</v>
      </c>
      <c r="J179" s="202"/>
      <c r="K179" s="202"/>
    </row>
    <row r="180" spans="1:11" s="209" customFormat="1" ht="18.75">
      <c r="A180" s="173" t="s">
        <v>795</v>
      </c>
      <c r="B180" s="144" t="s">
        <v>6</v>
      </c>
      <c r="C180" s="144" t="s">
        <v>525</v>
      </c>
      <c r="D180" s="144"/>
      <c r="E180" s="144"/>
      <c r="F180" s="144"/>
      <c r="G180" s="203">
        <f aca="true" t="shared" si="23" ref="G180:I184">G181</f>
        <v>534029</v>
      </c>
      <c r="H180" s="203">
        <f t="shared" si="23"/>
        <v>534029</v>
      </c>
      <c r="I180" s="203">
        <f t="shared" si="23"/>
        <v>534029</v>
      </c>
      <c r="J180" s="202"/>
      <c r="K180" s="202"/>
    </row>
    <row r="181" spans="1:11" s="209" customFormat="1" ht="18.75">
      <c r="A181" s="173" t="s">
        <v>796</v>
      </c>
      <c r="B181" s="144" t="s">
        <v>6</v>
      </c>
      <c r="C181" s="144" t="s">
        <v>525</v>
      </c>
      <c r="D181" s="144" t="s">
        <v>627</v>
      </c>
      <c r="E181" s="144"/>
      <c r="F181" s="144"/>
      <c r="G181" s="203">
        <f t="shared" si="23"/>
        <v>534029</v>
      </c>
      <c r="H181" s="203">
        <f t="shared" si="23"/>
        <v>534029</v>
      </c>
      <c r="I181" s="203">
        <f t="shared" si="23"/>
        <v>534029</v>
      </c>
      <c r="J181" s="202"/>
      <c r="K181" s="202"/>
    </row>
    <row r="182" spans="1:11" s="209" customFormat="1" ht="37.5">
      <c r="A182" s="155" t="s">
        <v>423</v>
      </c>
      <c r="B182" s="150" t="s">
        <v>6</v>
      </c>
      <c r="C182" s="150" t="s">
        <v>525</v>
      </c>
      <c r="D182" s="150" t="s">
        <v>627</v>
      </c>
      <c r="E182" s="150" t="s">
        <v>424</v>
      </c>
      <c r="F182" s="150"/>
      <c r="G182" s="176">
        <f t="shared" si="23"/>
        <v>534029</v>
      </c>
      <c r="H182" s="176">
        <f t="shared" si="23"/>
        <v>534029</v>
      </c>
      <c r="I182" s="176">
        <f t="shared" si="23"/>
        <v>534029</v>
      </c>
      <c r="J182" s="202"/>
      <c r="K182" s="202"/>
    </row>
    <row r="183" spans="1:11" s="209" customFormat="1" ht="37.5">
      <c r="A183" s="155" t="s">
        <v>425</v>
      </c>
      <c r="B183" s="150" t="s">
        <v>6</v>
      </c>
      <c r="C183" s="150" t="s">
        <v>525</v>
      </c>
      <c r="D183" s="150" t="s">
        <v>627</v>
      </c>
      <c r="E183" s="150" t="s">
        <v>426</v>
      </c>
      <c r="F183" s="150"/>
      <c r="G183" s="176">
        <f t="shared" si="23"/>
        <v>534029</v>
      </c>
      <c r="H183" s="176">
        <f t="shared" si="23"/>
        <v>534029</v>
      </c>
      <c r="I183" s="176">
        <f t="shared" si="23"/>
        <v>534029</v>
      </c>
      <c r="J183" s="202"/>
      <c r="K183" s="202"/>
    </row>
    <row r="184" spans="1:11" s="209" customFormat="1" ht="37.5">
      <c r="A184" s="155" t="s">
        <v>797</v>
      </c>
      <c r="B184" s="150" t="s">
        <v>6</v>
      </c>
      <c r="C184" s="150" t="s">
        <v>525</v>
      </c>
      <c r="D184" s="150" t="s">
        <v>627</v>
      </c>
      <c r="E184" s="150" t="s">
        <v>798</v>
      </c>
      <c r="F184" s="150"/>
      <c r="G184" s="176">
        <f t="shared" si="23"/>
        <v>534029</v>
      </c>
      <c r="H184" s="176">
        <f t="shared" si="23"/>
        <v>534029</v>
      </c>
      <c r="I184" s="176">
        <f t="shared" si="23"/>
        <v>534029</v>
      </c>
      <c r="J184" s="202"/>
      <c r="K184" s="202"/>
    </row>
    <row r="185" spans="1:11" s="209" customFormat="1" ht="37.5">
      <c r="A185" s="155" t="s">
        <v>407</v>
      </c>
      <c r="B185" s="150" t="s">
        <v>6</v>
      </c>
      <c r="C185" s="150" t="s">
        <v>525</v>
      </c>
      <c r="D185" s="150" t="s">
        <v>627</v>
      </c>
      <c r="E185" s="150" t="s">
        <v>798</v>
      </c>
      <c r="F185" s="150" t="s">
        <v>438</v>
      </c>
      <c r="G185" s="176">
        <v>534029</v>
      </c>
      <c r="H185" s="176">
        <v>534029</v>
      </c>
      <c r="I185" s="210">
        <v>534029</v>
      </c>
      <c r="J185" s="202"/>
      <c r="K185" s="202"/>
    </row>
    <row r="186" spans="1:11" s="209" customFormat="1" ht="18.75">
      <c r="A186" s="157" t="s">
        <v>890</v>
      </c>
      <c r="B186" s="144" t="s">
        <v>6</v>
      </c>
      <c r="C186" s="144" t="s">
        <v>801</v>
      </c>
      <c r="D186" s="150"/>
      <c r="E186" s="150"/>
      <c r="F186" s="150"/>
      <c r="G186" s="203">
        <f>G187+G193</f>
        <v>1803600</v>
      </c>
      <c r="H186" s="203">
        <f>H187+H193</f>
        <v>1803600</v>
      </c>
      <c r="I186" s="203">
        <f>I187+I193</f>
        <v>1803600</v>
      </c>
      <c r="J186" s="202"/>
      <c r="K186" s="202"/>
    </row>
    <row r="187" spans="1:11" s="209" customFormat="1" ht="18.75">
      <c r="A187" s="157" t="s">
        <v>806</v>
      </c>
      <c r="B187" s="144" t="s">
        <v>6</v>
      </c>
      <c r="C187" s="144">
        <v>10</v>
      </c>
      <c r="D187" s="144" t="s">
        <v>373</v>
      </c>
      <c r="E187" s="150"/>
      <c r="F187" s="150"/>
      <c r="G187" s="203">
        <f aca="true" t="shared" si="24" ref="G187:I191">G188</f>
        <v>1800000</v>
      </c>
      <c r="H187" s="203">
        <f t="shared" si="24"/>
        <v>1800000</v>
      </c>
      <c r="I187" s="203">
        <f t="shared" si="24"/>
        <v>1800000</v>
      </c>
      <c r="J187" s="202"/>
      <c r="K187" s="202"/>
    </row>
    <row r="188" spans="1:11" s="209" customFormat="1" ht="56.25">
      <c r="A188" s="155" t="s">
        <v>570</v>
      </c>
      <c r="B188" s="150" t="s">
        <v>6</v>
      </c>
      <c r="C188" s="150" t="s">
        <v>801</v>
      </c>
      <c r="D188" s="150" t="s">
        <v>373</v>
      </c>
      <c r="E188" s="150" t="s">
        <v>572</v>
      </c>
      <c r="F188" s="150"/>
      <c r="G188" s="176">
        <f t="shared" si="24"/>
        <v>1800000</v>
      </c>
      <c r="H188" s="176">
        <f t="shared" si="24"/>
        <v>1800000</v>
      </c>
      <c r="I188" s="176">
        <f t="shared" si="24"/>
        <v>1800000</v>
      </c>
      <c r="J188" s="202"/>
      <c r="K188" s="202"/>
    </row>
    <row r="189" spans="1:11" s="209" customFormat="1" ht="37.5">
      <c r="A189" s="164" t="s">
        <v>573</v>
      </c>
      <c r="B189" s="150" t="s">
        <v>6</v>
      </c>
      <c r="C189" s="150" t="s">
        <v>801</v>
      </c>
      <c r="D189" s="150" t="s">
        <v>373</v>
      </c>
      <c r="E189" s="150" t="s">
        <v>574</v>
      </c>
      <c r="F189" s="150"/>
      <c r="G189" s="176">
        <f t="shared" si="24"/>
        <v>1800000</v>
      </c>
      <c r="H189" s="176">
        <f t="shared" si="24"/>
        <v>1800000</v>
      </c>
      <c r="I189" s="176">
        <f t="shared" si="24"/>
        <v>1800000</v>
      </c>
      <c r="J189" s="202"/>
      <c r="K189" s="202"/>
    </row>
    <row r="190" spans="1:11" s="209" customFormat="1" ht="42" customHeight="1">
      <c r="A190" s="164" t="s">
        <v>829</v>
      </c>
      <c r="B190" s="150" t="s">
        <v>6</v>
      </c>
      <c r="C190" s="150" t="s">
        <v>801</v>
      </c>
      <c r="D190" s="150" t="s">
        <v>373</v>
      </c>
      <c r="E190" s="161" t="s">
        <v>830</v>
      </c>
      <c r="F190" s="150"/>
      <c r="G190" s="176">
        <f t="shared" si="24"/>
        <v>1800000</v>
      </c>
      <c r="H190" s="176">
        <f t="shared" si="24"/>
        <v>1800000</v>
      </c>
      <c r="I190" s="176">
        <f t="shared" si="24"/>
        <v>1800000</v>
      </c>
      <c r="J190" s="202"/>
      <c r="K190" s="202"/>
    </row>
    <row r="191" spans="1:11" s="209" customFormat="1" ht="18.75">
      <c r="A191" s="171" t="s">
        <v>831</v>
      </c>
      <c r="B191" s="150" t="s">
        <v>6</v>
      </c>
      <c r="C191" s="150" t="s">
        <v>801</v>
      </c>
      <c r="D191" s="150" t="s">
        <v>373</v>
      </c>
      <c r="E191" s="161" t="s">
        <v>832</v>
      </c>
      <c r="F191" s="150"/>
      <c r="G191" s="176">
        <f t="shared" si="24"/>
        <v>1800000</v>
      </c>
      <c r="H191" s="176">
        <f t="shared" si="24"/>
        <v>1800000</v>
      </c>
      <c r="I191" s="176">
        <f t="shared" si="24"/>
        <v>1800000</v>
      </c>
      <c r="J191" s="202"/>
      <c r="K191" s="202"/>
    </row>
    <row r="192" spans="1:11" s="209" customFormat="1" ht="18.75">
      <c r="A192" s="171" t="s">
        <v>751</v>
      </c>
      <c r="B192" s="150" t="s">
        <v>6</v>
      </c>
      <c r="C192" s="150" t="s">
        <v>801</v>
      </c>
      <c r="D192" s="150" t="s">
        <v>373</v>
      </c>
      <c r="E192" s="161" t="s">
        <v>832</v>
      </c>
      <c r="F192" s="150" t="s">
        <v>752</v>
      </c>
      <c r="G192" s="176">
        <v>1800000</v>
      </c>
      <c r="H192" s="176">
        <v>1800000</v>
      </c>
      <c r="I192" s="210">
        <v>1800000</v>
      </c>
      <c r="J192" s="202"/>
      <c r="K192" s="202"/>
    </row>
    <row r="193" spans="1:11" s="209" customFormat="1" ht="18.75">
      <c r="A193" s="157" t="s">
        <v>833</v>
      </c>
      <c r="B193" s="144" t="s">
        <v>6</v>
      </c>
      <c r="C193" s="144">
        <v>10</v>
      </c>
      <c r="D193" s="144" t="s">
        <v>396</v>
      </c>
      <c r="E193" s="161"/>
      <c r="F193" s="150"/>
      <c r="G193" s="203">
        <f aca="true" t="shared" si="25" ref="G193:I196">G194</f>
        <v>3600</v>
      </c>
      <c r="H193" s="203">
        <f t="shared" si="25"/>
        <v>3600</v>
      </c>
      <c r="I193" s="203">
        <f t="shared" si="25"/>
        <v>3600</v>
      </c>
      <c r="J193" s="202"/>
      <c r="K193" s="202"/>
    </row>
    <row r="194" spans="1:11" s="209" customFormat="1" ht="48" customHeight="1">
      <c r="A194" s="155" t="s">
        <v>517</v>
      </c>
      <c r="B194" s="150" t="s">
        <v>6</v>
      </c>
      <c r="C194" s="150" t="s">
        <v>801</v>
      </c>
      <c r="D194" s="150" t="s">
        <v>396</v>
      </c>
      <c r="E194" s="150" t="s">
        <v>518</v>
      </c>
      <c r="F194" s="150"/>
      <c r="G194" s="176">
        <f t="shared" si="25"/>
        <v>3600</v>
      </c>
      <c r="H194" s="176">
        <f t="shared" si="25"/>
        <v>3600</v>
      </c>
      <c r="I194" s="176">
        <f t="shared" si="25"/>
        <v>3600</v>
      </c>
      <c r="J194" s="202"/>
      <c r="K194" s="202"/>
    </row>
    <row r="195" spans="1:11" s="209" customFormat="1" ht="42.75" customHeight="1">
      <c r="A195" s="155" t="s">
        <v>519</v>
      </c>
      <c r="B195" s="150" t="s">
        <v>6</v>
      </c>
      <c r="C195" s="150" t="s">
        <v>801</v>
      </c>
      <c r="D195" s="150" t="s">
        <v>396</v>
      </c>
      <c r="E195" s="150" t="s">
        <v>520</v>
      </c>
      <c r="F195" s="150"/>
      <c r="G195" s="176">
        <f t="shared" si="25"/>
        <v>3600</v>
      </c>
      <c r="H195" s="176">
        <f t="shared" si="25"/>
        <v>3600</v>
      </c>
      <c r="I195" s="176">
        <f t="shared" si="25"/>
        <v>3600</v>
      </c>
      <c r="J195" s="202"/>
      <c r="K195" s="202"/>
    </row>
    <row r="196" spans="1:11" s="209" customFormat="1" ht="47.25" customHeight="1">
      <c r="A196" s="155" t="s">
        <v>521</v>
      </c>
      <c r="B196" s="150" t="s">
        <v>6</v>
      </c>
      <c r="C196" s="150" t="s">
        <v>801</v>
      </c>
      <c r="D196" s="150" t="s">
        <v>396</v>
      </c>
      <c r="E196" s="150" t="s">
        <v>522</v>
      </c>
      <c r="F196" s="150"/>
      <c r="G196" s="176">
        <f t="shared" si="25"/>
        <v>3600</v>
      </c>
      <c r="H196" s="176">
        <f t="shared" si="25"/>
        <v>3600</v>
      </c>
      <c r="I196" s="176">
        <f t="shared" si="25"/>
        <v>3600</v>
      </c>
      <c r="J196" s="202"/>
      <c r="K196" s="202"/>
    </row>
    <row r="197" spans="1:11" s="209" customFormat="1" ht="80.25" customHeight="1">
      <c r="A197" s="155" t="s">
        <v>371</v>
      </c>
      <c r="B197" s="150" t="s">
        <v>6</v>
      </c>
      <c r="C197" s="150" t="s">
        <v>801</v>
      </c>
      <c r="D197" s="150" t="s">
        <v>396</v>
      </c>
      <c r="E197" s="150" t="s">
        <v>522</v>
      </c>
      <c r="F197" s="150" t="s">
        <v>379</v>
      </c>
      <c r="G197" s="176">
        <v>3600</v>
      </c>
      <c r="H197" s="176">
        <v>3600</v>
      </c>
      <c r="I197" s="210">
        <v>3600</v>
      </c>
      <c r="J197" s="202"/>
      <c r="K197" s="202"/>
    </row>
    <row r="198" spans="1:11" s="209" customFormat="1" ht="27" customHeight="1">
      <c r="A198" s="157" t="s">
        <v>891</v>
      </c>
      <c r="B198" s="198" t="s">
        <v>6</v>
      </c>
      <c r="C198" s="144" t="s">
        <v>852</v>
      </c>
      <c r="D198" s="150"/>
      <c r="E198" s="150"/>
      <c r="F198" s="150"/>
      <c r="G198" s="176">
        <f aca="true" t="shared" si="26" ref="G198:I203">G199</f>
        <v>250000</v>
      </c>
      <c r="H198" s="176">
        <f t="shared" si="26"/>
        <v>0</v>
      </c>
      <c r="I198" s="176">
        <f t="shared" si="26"/>
        <v>0</v>
      </c>
      <c r="J198" s="202"/>
      <c r="K198" s="202"/>
    </row>
    <row r="199" spans="1:11" s="209" customFormat="1" ht="24.75" customHeight="1">
      <c r="A199" s="157" t="s">
        <v>859</v>
      </c>
      <c r="B199" s="198" t="s">
        <v>6</v>
      </c>
      <c r="C199" s="144" t="s">
        <v>852</v>
      </c>
      <c r="D199" s="144" t="s">
        <v>364</v>
      </c>
      <c r="E199" s="150"/>
      <c r="F199" s="150"/>
      <c r="G199" s="176">
        <f t="shared" si="26"/>
        <v>250000</v>
      </c>
      <c r="H199" s="176">
        <f t="shared" si="26"/>
        <v>0</v>
      </c>
      <c r="I199" s="176">
        <f t="shared" si="26"/>
        <v>0</v>
      </c>
      <c r="J199" s="202"/>
      <c r="K199" s="202"/>
    </row>
    <row r="200" spans="1:11" s="209" customFormat="1" ht="63" customHeight="1">
      <c r="A200" s="155" t="s">
        <v>596</v>
      </c>
      <c r="B200" s="150" t="s">
        <v>6</v>
      </c>
      <c r="C200" s="150" t="s">
        <v>852</v>
      </c>
      <c r="D200" s="150" t="s">
        <v>364</v>
      </c>
      <c r="E200" s="150" t="s">
        <v>572</v>
      </c>
      <c r="F200" s="150"/>
      <c r="G200" s="176">
        <f t="shared" si="26"/>
        <v>250000</v>
      </c>
      <c r="H200" s="176">
        <f t="shared" si="26"/>
        <v>0</v>
      </c>
      <c r="I200" s="176">
        <f t="shared" si="26"/>
        <v>0</v>
      </c>
      <c r="J200" s="202"/>
      <c r="K200" s="202"/>
    </row>
    <row r="201" spans="1:11" s="209" customFormat="1" ht="48.75" customHeight="1">
      <c r="A201" s="164" t="s">
        <v>573</v>
      </c>
      <c r="B201" s="150" t="s">
        <v>6</v>
      </c>
      <c r="C201" s="150" t="s">
        <v>852</v>
      </c>
      <c r="D201" s="150" t="s">
        <v>364</v>
      </c>
      <c r="E201" s="150" t="s">
        <v>574</v>
      </c>
      <c r="F201" s="150"/>
      <c r="G201" s="176">
        <f t="shared" si="26"/>
        <v>250000</v>
      </c>
      <c r="H201" s="176">
        <f t="shared" si="26"/>
        <v>0</v>
      </c>
      <c r="I201" s="176">
        <f t="shared" si="26"/>
        <v>0</v>
      </c>
      <c r="J201" s="202"/>
      <c r="K201" s="202"/>
    </row>
    <row r="202" spans="1:11" s="209" customFormat="1" ht="27" customHeight="1">
      <c r="A202" s="177" t="s">
        <v>860</v>
      </c>
      <c r="B202" s="150" t="s">
        <v>6</v>
      </c>
      <c r="C202" s="150" t="s">
        <v>852</v>
      </c>
      <c r="D202" s="150" t="s">
        <v>364</v>
      </c>
      <c r="E202" s="178" t="s">
        <v>861</v>
      </c>
      <c r="F202" s="150"/>
      <c r="G202" s="176">
        <f t="shared" si="26"/>
        <v>250000</v>
      </c>
      <c r="H202" s="176">
        <f t="shared" si="26"/>
        <v>0</v>
      </c>
      <c r="I202" s="176">
        <f t="shared" si="26"/>
        <v>0</v>
      </c>
      <c r="J202" s="202"/>
      <c r="K202" s="202"/>
    </row>
    <row r="203" spans="1:11" s="209" customFormat="1" ht="45" customHeight="1">
      <c r="A203" s="177" t="s">
        <v>862</v>
      </c>
      <c r="B203" s="216" t="s">
        <v>6</v>
      </c>
      <c r="C203" s="179" t="s">
        <v>852</v>
      </c>
      <c r="D203" s="179" t="s">
        <v>364</v>
      </c>
      <c r="E203" s="178" t="s">
        <v>863</v>
      </c>
      <c r="F203" s="150"/>
      <c r="G203" s="176">
        <f t="shared" si="26"/>
        <v>250000</v>
      </c>
      <c r="H203" s="176">
        <f t="shared" si="26"/>
        <v>0</v>
      </c>
      <c r="I203" s="176">
        <f t="shared" si="26"/>
        <v>0</v>
      </c>
      <c r="J203" s="202"/>
      <c r="K203" s="202"/>
    </row>
    <row r="204" spans="1:11" s="209" customFormat="1" ht="40.5" customHeight="1">
      <c r="A204" s="155" t="s">
        <v>551</v>
      </c>
      <c r="B204" s="216" t="s">
        <v>6</v>
      </c>
      <c r="C204" s="179" t="s">
        <v>852</v>
      </c>
      <c r="D204" s="179" t="s">
        <v>364</v>
      </c>
      <c r="E204" s="178" t="s">
        <v>863</v>
      </c>
      <c r="F204" s="150" t="s">
        <v>552</v>
      </c>
      <c r="G204" s="176">
        <v>250000</v>
      </c>
      <c r="H204" s="176">
        <v>0</v>
      </c>
      <c r="I204" s="215">
        <v>0</v>
      </c>
      <c r="J204" s="202"/>
      <c r="K204" s="202"/>
    </row>
    <row r="205" spans="1:11" s="209" customFormat="1" ht="18.75">
      <c r="A205" s="157" t="s">
        <v>892</v>
      </c>
      <c r="B205" s="144" t="s">
        <v>98</v>
      </c>
      <c r="C205" s="144"/>
      <c r="D205" s="144"/>
      <c r="E205" s="144"/>
      <c r="F205" s="144"/>
      <c r="G205" s="203">
        <f aca="true" t="shared" si="27" ref="G205:I206">G206</f>
        <v>4965563.23</v>
      </c>
      <c r="H205" s="203">
        <f t="shared" si="27"/>
        <v>4477843.2</v>
      </c>
      <c r="I205" s="203">
        <f t="shared" si="27"/>
        <v>4477843.2</v>
      </c>
      <c r="J205" s="202"/>
      <c r="K205" s="202"/>
    </row>
    <row r="206" spans="1:11" s="206" customFormat="1" ht="18.75">
      <c r="A206" s="148" t="s">
        <v>360</v>
      </c>
      <c r="B206" s="144" t="s">
        <v>98</v>
      </c>
      <c r="C206" s="144" t="s">
        <v>361</v>
      </c>
      <c r="D206" s="144"/>
      <c r="E206" s="144"/>
      <c r="F206" s="144"/>
      <c r="G206" s="203">
        <f t="shared" si="27"/>
        <v>4965563.23</v>
      </c>
      <c r="H206" s="203">
        <f t="shared" si="27"/>
        <v>4477843.2</v>
      </c>
      <c r="I206" s="203">
        <f t="shared" si="27"/>
        <v>4477843.2</v>
      </c>
      <c r="J206" s="202"/>
      <c r="K206" s="202"/>
    </row>
    <row r="207" spans="1:11" s="217" customFormat="1" ht="63" customHeight="1">
      <c r="A207" s="157" t="s">
        <v>372</v>
      </c>
      <c r="B207" s="144" t="s">
        <v>98</v>
      </c>
      <c r="C207" s="144" t="s">
        <v>361</v>
      </c>
      <c r="D207" s="144" t="s">
        <v>373</v>
      </c>
      <c r="E207" s="144"/>
      <c r="F207" s="144"/>
      <c r="G207" s="203">
        <f>G208+G215</f>
        <v>4965563.23</v>
      </c>
      <c r="H207" s="203">
        <f>H208+H215</f>
        <v>4477843.2</v>
      </c>
      <c r="I207" s="203">
        <f>I208+I215</f>
        <v>4477843.2</v>
      </c>
      <c r="J207" s="202"/>
      <c r="K207" s="202"/>
    </row>
    <row r="208" spans="1:11" s="217" customFormat="1" ht="37.5">
      <c r="A208" s="155" t="s">
        <v>374</v>
      </c>
      <c r="B208" s="150" t="s">
        <v>98</v>
      </c>
      <c r="C208" s="150" t="s">
        <v>361</v>
      </c>
      <c r="D208" s="150" t="s">
        <v>373</v>
      </c>
      <c r="E208" s="150" t="s">
        <v>375</v>
      </c>
      <c r="F208" s="150"/>
      <c r="G208" s="176">
        <f>G209+G212</f>
        <v>1148620.03</v>
      </c>
      <c r="H208" s="176">
        <f>H209+H212</f>
        <v>660900</v>
      </c>
      <c r="I208" s="176">
        <f>I209+I212</f>
        <v>660900</v>
      </c>
      <c r="J208" s="202"/>
      <c r="K208" s="202"/>
    </row>
    <row r="209" spans="1:11" s="217" customFormat="1" ht="24" customHeight="1">
      <c r="A209" s="155" t="s">
        <v>376</v>
      </c>
      <c r="B209" s="150" t="s">
        <v>98</v>
      </c>
      <c r="C209" s="150" t="s">
        <v>361</v>
      </c>
      <c r="D209" s="150" t="s">
        <v>373</v>
      </c>
      <c r="E209" s="150" t="s">
        <v>377</v>
      </c>
      <c r="F209" s="150"/>
      <c r="G209" s="176">
        <f aca="true" t="shared" si="28" ref="G209:I210">G210</f>
        <v>660900</v>
      </c>
      <c r="H209" s="176">
        <f t="shared" si="28"/>
        <v>660900</v>
      </c>
      <c r="I209" s="176">
        <f t="shared" si="28"/>
        <v>660900</v>
      </c>
      <c r="J209" s="202"/>
      <c r="K209" s="202"/>
    </row>
    <row r="210" spans="1:11" s="217" customFormat="1" ht="42.75" customHeight="1">
      <c r="A210" s="155" t="s">
        <v>369</v>
      </c>
      <c r="B210" s="150" t="s">
        <v>98</v>
      </c>
      <c r="C210" s="150" t="s">
        <v>361</v>
      </c>
      <c r="D210" s="150" t="s">
        <v>373</v>
      </c>
      <c r="E210" s="150" t="s">
        <v>378</v>
      </c>
      <c r="F210" s="150"/>
      <c r="G210" s="176">
        <f t="shared" si="28"/>
        <v>660900</v>
      </c>
      <c r="H210" s="176">
        <f t="shared" si="28"/>
        <v>660900</v>
      </c>
      <c r="I210" s="176">
        <f t="shared" si="28"/>
        <v>660900</v>
      </c>
      <c r="J210" s="202"/>
      <c r="K210" s="202"/>
    </row>
    <row r="211" spans="1:11" s="217" customFormat="1" ht="64.5" customHeight="1">
      <c r="A211" s="155" t="s">
        <v>371</v>
      </c>
      <c r="B211" s="150" t="s">
        <v>98</v>
      </c>
      <c r="C211" s="150" t="s">
        <v>361</v>
      </c>
      <c r="D211" s="150" t="s">
        <v>373</v>
      </c>
      <c r="E211" s="150" t="s">
        <v>378</v>
      </c>
      <c r="F211" s="150" t="s">
        <v>379</v>
      </c>
      <c r="G211" s="176">
        <v>660900</v>
      </c>
      <c r="H211" s="176">
        <v>660900</v>
      </c>
      <c r="I211" s="176">
        <v>660900</v>
      </c>
      <c r="J211" s="202"/>
      <c r="K211" s="202"/>
    </row>
    <row r="212" spans="1:11" s="217" customFormat="1" ht="25.5" customHeight="1">
      <c r="A212" s="155" t="s">
        <v>380</v>
      </c>
      <c r="B212" s="150" t="s">
        <v>98</v>
      </c>
      <c r="C212" s="150" t="s">
        <v>361</v>
      </c>
      <c r="D212" s="150" t="s">
        <v>373</v>
      </c>
      <c r="E212" s="150" t="s">
        <v>381</v>
      </c>
      <c r="F212" s="150"/>
      <c r="G212" s="176">
        <f aca="true" t="shared" si="29" ref="G212:I213">G213</f>
        <v>487720.03</v>
      </c>
      <c r="H212" s="176">
        <f t="shared" si="29"/>
        <v>0</v>
      </c>
      <c r="I212" s="176">
        <f t="shared" si="29"/>
        <v>0</v>
      </c>
      <c r="J212" s="202"/>
      <c r="K212" s="202"/>
    </row>
    <row r="213" spans="1:11" s="217" customFormat="1" ht="45.75" customHeight="1">
      <c r="A213" s="155" t="s">
        <v>382</v>
      </c>
      <c r="B213" s="150" t="s">
        <v>98</v>
      </c>
      <c r="C213" s="150" t="s">
        <v>361</v>
      </c>
      <c r="D213" s="150" t="s">
        <v>373</v>
      </c>
      <c r="E213" s="150" t="s">
        <v>383</v>
      </c>
      <c r="F213" s="150"/>
      <c r="G213" s="176">
        <f t="shared" si="29"/>
        <v>487720.03</v>
      </c>
      <c r="H213" s="176">
        <f t="shared" si="29"/>
        <v>0</v>
      </c>
      <c r="I213" s="176">
        <f t="shared" si="29"/>
        <v>0</v>
      </c>
      <c r="J213" s="202"/>
      <c r="K213" s="202"/>
    </row>
    <row r="214" spans="1:11" s="217" customFormat="1" ht="75">
      <c r="A214" s="155" t="s">
        <v>371</v>
      </c>
      <c r="B214" s="150" t="s">
        <v>98</v>
      </c>
      <c r="C214" s="150" t="s">
        <v>361</v>
      </c>
      <c r="D214" s="150" t="s">
        <v>373</v>
      </c>
      <c r="E214" s="150" t="s">
        <v>383</v>
      </c>
      <c r="F214" s="150" t="s">
        <v>379</v>
      </c>
      <c r="G214" s="176">
        <v>487720.03</v>
      </c>
      <c r="H214" s="176">
        <v>0</v>
      </c>
      <c r="I214" s="210">
        <v>0</v>
      </c>
      <c r="J214" s="202"/>
      <c r="K214" s="202"/>
    </row>
    <row r="215" spans="1:11" s="217" customFormat="1" ht="40.5" customHeight="1">
      <c r="A215" s="155" t="s">
        <v>384</v>
      </c>
      <c r="B215" s="150" t="s">
        <v>98</v>
      </c>
      <c r="C215" s="150" t="s">
        <v>361</v>
      </c>
      <c r="D215" s="150" t="s">
        <v>373</v>
      </c>
      <c r="E215" s="150" t="s">
        <v>385</v>
      </c>
      <c r="F215" s="150"/>
      <c r="G215" s="176">
        <f>G216+G219+G222</f>
        <v>3816943.2</v>
      </c>
      <c r="H215" s="176">
        <f>H216+H219+H222</f>
        <v>3816943.2</v>
      </c>
      <c r="I215" s="176">
        <f>I216+I219+I222</f>
        <v>3816943.2</v>
      </c>
      <c r="J215" s="202"/>
      <c r="K215" s="202"/>
    </row>
    <row r="216" spans="1:11" s="217" customFormat="1" ht="46.5" customHeight="1">
      <c r="A216" s="155" t="s">
        <v>386</v>
      </c>
      <c r="B216" s="150" t="s">
        <v>98</v>
      </c>
      <c r="C216" s="150" t="s">
        <v>361</v>
      </c>
      <c r="D216" s="150" t="s">
        <v>373</v>
      </c>
      <c r="E216" s="150" t="s">
        <v>387</v>
      </c>
      <c r="F216" s="150"/>
      <c r="G216" s="176">
        <f aca="true" t="shared" si="30" ref="G216:I217">G217</f>
        <v>1647458</v>
      </c>
      <c r="H216" s="176">
        <f t="shared" si="30"/>
        <v>1647458</v>
      </c>
      <c r="I216" s="176">
        <f t="shared" si="30"/>
        <v>1647458</v>
      </c>
      <c r="J216" s="202"/>
      <c r="K216" s="202"/>
    </row>
    <row r="217" spans="1:11" s="217" customFormat="1" ht="39.75" customHeight="1">
      <c r="A217" s="155" t="s">
        <v>369</v>
      </c>
      <c r="B217" s="150" t="s">
        <v>98</v>
      </c>
      <c r="C217" s="150" t="s">
        <v>361</v>
      </c>
      <c r="D217" s="150" t="s">
        <v>373</v>
      </c>
      <c r="E217" s="150" t="s">
        <v>388</v>
      </c>
      <c r="F217" s="150"/>
      <c r="G217" s="176">
        <f t="shared" si="30"/>
        <v>1647458</v>
      </c>
      <c r="H217" s="176">
        <f t="shared" si="30"/>
        <v>1647458</v>
      </c>
      <c r="I217" s="176">
        <f t="shared" si="30"/>
        <v>1647458</v>
      </c>
      <c r="J217" s="202"/>
      <c r="K217" s="202"/>
    </row>
    <row r="218" spans="1:11" s="217" customFormat="1" ht="80.25" customHeight="1">
      <c r="A218" s="155" t="s">
        <v>371</v>
      </c>
      <c r="B218" s="150" t="s">
        <v>98</v>
      </c>
      <c r="C218" s="150" t="s">
        <v>361</v>
      </c>
      <c r="D218" s="150" t="s">
        <v>373</v>
      </c>
      <c r="E218" s="150" t="s">
        <v>388</v>
      </c>
      <c r="F218" s="150" t="s">
        <v>379</v>
      </c>
      <c r="G218" s="176">
        <v>1647458</v>
      </c>
      <c r="H218" s="176">
        <v>1647458</v>
      </c>
      <c r="I218" s="176">
        <v>1647458</v>
      </c>
      <c r="J218" s="202"/>
      <c r="K218" s="202"/>
    </row>
    <row r="219" spans="1:11" s="217" customFormat="1" ht="27.75" customHeight="1">
      <c r="A219" s="155" t="s">
        <v>389</v>
      </c>
      <c r="B219" s="150" t="s">
        <v>98</v>
      </c>
      <c r="C219" s="150" t="s">
        <v>361</v>
      </c>
      <c r="D219" s="150" t="s">
        <v>373</v>
      </c>
      <c r="E219" s="150" t="s">
        <v>390</v>
      </c>
      <c r="F219" s="150"/>
      <c r="G219" s="176">
        <f aca="true" t="shared" si="31" ref="G219:I220">G220</f>
        <v>1482713</v>
      </c>
      <c r="H219" s="176">
        <f t="shared" si="31"/>
        <v>1482713</v>
      </c>
      <c r="I219" s="176">
        <f t="shared" si="31"/>
        <v>1482713</v>
      </c>
      <c r="J219" s="202"/>
      <c r="K219" s="202"/>
    </row>
    <row r="220" spans="1:11" s="217" customFormat="1" ht="45" customHeight="1">
      <c r="A220" s="155" t="s">
        <v>369</v>
      </c>
      <c r="B220" s="150" t="s">
        <v>98</v>
      </c>
      <c r="C220" s="150" t="s">
        <v>361</v>
      </c>
      <c r="D220" s="150" t="s">
        <v>373</v>
      </c>
      <c r="E220" s="150" t="s">
        <v>391</v>
      </c>
      <c r="F220" s="150"/>
      <c r="G220" s="176">
        <f t="shared" si="31"/>
        <v>1482713</v>
      </c>
      <c r="H220" s="176">
        <f t="shared" si="31"/>
        <v>1482713</v>
      </c>
      <c r="I220" s="176">
        <f t="shared" si="31"/>
        <v>1482713</v>
      </c>
      <c r="J220" s="202"/>
      <c r="K220" s="202"/>
    </row>
    <row r="221" spans="1:11" s="217" customFormat="1" ht="79.5" customHeight="1">
      <c r="A221" s="155" t="s">
        <v>371</v>
      </c>
      <c r="B221" s="150" t="s">
        <v>98</v>
      </c>
      <c r="C221" s="150" t="s">
        <v>361</v>
      </c>
      <c r="D221" s="150" t="s">
        <v>373</v>
      </c>
      <c r="E221" s="150" t="s">
        <v>391</v>
      </c>
      <c r="F221" s="150" t="s">
        <v>379</v>
      </c>
      <c r="G221" s="176">
        <v>1482713</v>
      </c>
      <c r="H221" s="176">
        <v>1482713</v>
      </c>
      <c r="I221" s="176">
        <v>1482713</v>
      </c>
      <c r="J221" s="202"/>
      <c r="K221" s="202"/>
    </row>
    <row r="222" spans="1:11" s="217" customFormat="1" ht="26.25" customHeight="1">
      <c r="A222" s="155" t="s">
        <v>392</v>
      </c>
      <c r="B222" s="150" t="s">
        <v>98</v>
      </c>
      <c r="C222" s="150" t="s">
        <v>361</v>
      </c>
      <c r="D222" s="150" t="s">
        <v>373</v>
      </c>
      <c r="E222" s="150" t="s">
        <v>393</v>
      </c>
      <c r="F222" s="150"/>
      <c r="G222" s="176">
        <f aca="true" t="shared" si="32" ref="G222:I223">G223</f>
        <v>686772.2</v>
      </c>
      <c r="H222" s="176">
        <f t="shared" si="32"/>
        <v>686772.2</v>
      </c>
      <c r="I222" s="176">
        <f t="shared" si="32"/>
        <v>686772.2</v>
      </c>
      <c r="J222" s="202"/>
      <c r="K222" s="202"/>
    </row>
    <row r="223" spans="1:11" s="217" customFormat="1" ht="46.5" customHeight="1">
      <c r="A223" s="155" t="s">
        <v>369</v>
      </c>
      <c r="B223" s="150" t="s">
        <v>98</v>
      </c>
      <c r="C223" s="150" t="s">
        <v>361</v>
      </c>
      <c r="D223" s="150" t="s">
        <v>373</v>
      </c>
      <c r="E223" s="150" t="s">
        <v>394</v>
      </c>
      <c r="F223" s="150"/>
      <c r="G223" s="176">
        <f t="shared" si="32"/>
        <v>686772.2</v>
      </c>
      <c r="H223" s="176">
        <f t="shared" si="32"/>
        <v>686772.2</v>
      </c>
      <c r="I223" s="176">
        <f t="shared" si="32"/>
        <v>686772.2</v>
      </c>
      <c r="J223" s="202"/>
      <c r="K223" s="202"/>
    </row>
    <row r="224" spans="1:11" s="217" customFormat="1" ht="81" customHeight="1">
      <c r="A224" s="155" t="s">
        <v>371</v>
      </c>
      <c r="B224" s="150" t="s">
        <v>98</v>
      </c>
      <c r="C224" s="150" t="s">
        <v>361</v>
      </c>
      <c r="D224" s="150" t="s">
        <v>373</v>
      </c>
      <c r="E224" s="150" t="s">
        <v>394</v>
      </c>
      <c r="F224" s="150" t="s">
        <v>379</v>
      </c>
      <c r="G224" s="176">
        <v>686772.2</v>
      </c>
      <c r="H224" s="176">
        <v>686772.2</v>
      </c>
      <c r="I224" s="176">
        <v>686772.2</v>
      </c>
      <c r="J224" s="202"/>
      <c r="K224" s="202"/>
    </row>
    <row r="225" spans="1:11" s="217" customFormat="1" ht="42" customHeight="1">
      <c r="A225" s="157" t="s">
        <v>893</v>
      </c>
      <c r="B225" s="144" t="s">
        <v>100</v>
      </c>
      <c r="C225" s="144"/>
      <c r="D225" s="144"/>
      <c r="E225" s="144"/>
      <c r="F225" s="144"/>
      <c r="G225" s="203">
        <f>G226+G239</f>
        <v>26616236</v>
      </c>
      <c r="H225" s="203">
        <f>H226+H239</f>
        <v>26621236</v>
      </c>
      <c r="I225" s="203">
        <f>I226+I239</f>
        <v>26621236</v>
      </c>
      <c r="J225" s="202"/>
      <c r="K225" s="202"/>
    </row>
    <row r="226" spans="1:11" s="217" customFormat="1" ht="23.25" customHeight="1">
      <c r="A226" s="157" t="s">
        <v>360</v>
      </c>
      <c r="B226" s="144" t="s">
        <v>100</v>
      </c>
      <c r="C226" s="144" t="s">
        <v>361</v>
      </c>
      <c r="D226" s="144"/>
      <c r="E226" s="144"/>
      <c r="F226" s="144"/>
      <c r="G226" s="203">
        <f aca="true" t="shared" si="33" ref="G226:I227">G227</f>
        <v>349300</v>
      </c>
      <c r="H226" s="203">
        <f t="shared" si="33"/>
        <v>354300</v>
      </c>
      <c r="I226" s="203">
        <f t="shared" si="33"/>
        <v>354300</v>
      </c>
      <c r="J226" s="202"/>
      <c r="K226" s="202"/>
    </row>
    <row r="227" spans="1:11" s="217" customFormat="1" ht="24" customHeight="1">
      <c r="A227" s="157" t="s">
        <v>447</v>
      </c>
      <c r="B227" s="144" t="s">
        <v>100</v>
      </c>
      <c r="C227" s="144" t="s">
        <v>361</v>
      </c>
      <c r="D227" s="144" t="s">
        <v>448</v>
      </c>
      <c r="E227" s="144"/>
      <c r="F227" s="144"/>
      <c r="G227" s="203">
        <f t="shared" si="33"/>
        <v>349300</v>
      </c>
      <c r="H227" s="203">
        <f t="shared" si="33"/>
        <v>354300</v>
      </c>
      <c r="I227" s="203">
        <f t="shared" si="33"/>
        <v>354300</v>
      </c>
      <c r="J227" s="202"/>
      <c r="K227" s="202"/>
    </row>
    <row r="228" spans="1:11" s="217" customFormat="1" ht="47.25" customHeight="1">
      <c r="A228" s="159" t="s">
        <v>449</v>
      </c>
      <c r="B228" s="150" t="s">
        <v>100</v>
      </c>
      <c r="C228" s="150" t="s">
        <v>361</v>
      </c>
      <c r="D228" s="150" t="s">
        <v>448</v>
      </c>
      <c r="E228" s="150" t="s">
        <v>450</v>
      </c>
      <c r="F228" s="150"/>
      <c r="G228" s="176">
        <f>G229+G235</f>
        <v>349300</v>
      </c>
      <c r="H228" s="176">
        <f>H229+H235</f>
        <v>354300</v>
      </c>
      <c r="I228" s="176">
        <f>I229+I235</f>
        <v>354300</v>
      </c>
      <c r="J228" s="202"/>
      <c r="K228" s="202"/>
    </row>
    <row r="229" spans="1:11" s="206" customFormat="1" ht="47.25" customHeight="1">
      <c r="A229" s="159" t="s">
        <v>410</v>
      </c>
      <c r="B229" s="150" t="s">
        <v>100</v>
      </c>
      <c r="C229" s="150" t="s">
        <v>361</v>
      </c>
      <c r="D229" s="150" t="s">
        <v>448</v>
      </c>
      <c r="E229" s="150" t="s">
        <v>451</v>
      </c>
      <c r="F229" s="150"/>
      <c r="G229" s="176">
        <f>G230</f>
        <v>164300</v>
      </c>
      <c r="H229" s="176">
        <f>H230</f>
        <v>164300</v>
      </c>
      <c r="I229" s="176">
        <f>I230</f>
        <v>164300</v>
      </c>
      <c r="J229" s="202"/>
      <c r="K229" s="202"/>
    </row>
    <row r="230" spans="1:11" s="206" customFormat="1" ht="56.25">
      <c r="A230" s="159" t="s">
        <v>452</v>
      </c>
      <c r="B230" s="150" t="s">
        <v>100</v>
      </c>
      <c r="C230" s="150" t="s">
        <v>361</v>
      </c>
      <c r="D230" s="150" t="s">
        <v>448</v>
      </c>
      <c r="E230" s="150" t="s">
        <v>453</v>
      </c>
      <c r="F230" s="150"/>
      <c r="G230" s="176">
        <f>G231+G233</f>
        <v>164300</v>
      </c>
      <c r="H230" s="176">
        <f>H231+H233</f>
        <v>164300</v>
      </c>
      <c r="I230" s="176">
        <f>I231+I233</f>
        <v>164300</v>
      </c>
      <c r="J230" s="202"/>
      <c r="K230" s="202"/>
    </row>
    <row r="231" spans="1:11" s="206" customFormat="1" ht="56.25">
      <c r="A231" s="159" t="s">
        <v>454</v>
      </c>
      <c r="B231" s="150" t="s">
        <v>100</v>
      </c>
      <c r="C231" s="150" t="s">
        <v>361</v>
      </c>
      <c r="D231" s="150" t="s">
        <v>448</v>
      </c>
      <c r="E231" s="150" t="s">
        <v>455</v>
      </c>
      <c r="F231" s="150"/>
      <c r="G231" s="176">
        <f>G232</f>
        <v>124300</v>
      </c>
      <c r="H231" s="176">
        <f>H232</f>
        <v>124300</v>
      </c>
      <c r="I231" s="176">
        <f>I232</f>
        <v>124300</v>
      </c>
      <c r="J231" s="202"/>
      <c r="K231" s="202"/>
    </row>
    <row r="232" spans="1:11" s="206" customFormat="1" ht="45.75" customHeight="1">
      <c r="A232" s="155" t="s">
        <v>456</v>
      </c>
      <c r="B232" s="150" t="s">
        <v>100</v>
      </c>
      <c r="C232" s="150" t="s">
        <v>361</v>
      </c>
      <c r="D232" s="150" t="s">
        <v>448</v>
      </c>
      <c r="E232" s="150" t="s">
        <v>455</v>
      </c>
      <c r="F232" s="150" t="s">
        <v>457</v>
      </c>
      <c r="G232" s="176">
        <v>124300</v>
      </c>
      <c r="H232" s="176">
        <v>124300</v>
      </c>
      <c r="I232" s="210">
        <v>124300</v>
      </c>
      <c r="J232" s="202"/>
      <c r="K232" s="202"/>
    </row>
    <row r="233" spans="1:11" s="206" customFormat="1" ht="21" customHeight="1">
      <c r="A233" s="159" t="s">
        <v>458</v>
      </c>
      <c r="B233" s="150" t="s">
        <v>100</v>
      </c>
      <c r="C233" s="150" t="s">
        <v>361</v>
      </c>
      <c r="D233" s="150" t="s">
        <v>448</v>
      </c>
      <c r="E233" s="150" t="s">
        <v>459</v>
      </c>
      <c r="F233" s="150"/>
      <c r="G233" s="176">
        <f>G234</f>
        <v>40000</v>
      </c>
      <c r="H233" s="176">
        <f>H234</f>
        <v>40000</v>
      </c>
      <c r="I233" s="176">
        <f>I234</f>
        <v>40000</v>
      </c>
      <c r="J233" s="202"/>
      <c r="K233" s="202"/>
    </row>
    <row r="234" spans="1:11" s="206" customFormat="1" ht="45.75" customHeight="1">
      <c r="A234" s="155" t="s">
        <v>456</v>
      </c>
      <c r="B234" s="150" t="s">
        <v>100</v>
      </c>
      <c r="C234" s="150" t="s">
        <v>361</v>
      </c>
      <c r="D234" s="150" t="s">
        <v>448</v>
      </c>
      <c r="E234" s="150" t="s">
        <v>459</v>
      </c>
      <c r="F234" s="150" t="s">
        <v>457</v>
      </c>
      <c r="G234" s="176">
        <v>40000</v>
      </c>
      <c r="H234" s="176">
        <v>40000</v>
      </c>
      <c r="I234" s="210">
        <v>40000</v>
      </c>
      <c r="J234" s="202"/>
      <c r="K234" s="202"/>
    </row>
    <row r="235" spans="1:11" s="206" customFormat="1" ht="41.25" customHeight="1">
      <c r="A235" s="155" t="s">
        <v>460</v>
      </c>
      <c r="B235" s="150" t="s">
        <v>100</v>
      </c>
      <c r="C235" s="150" t="s">
        <v>361</v>
      </c>
      <c r="D235" s="150" t="s">
        <v>448</v>
      </c>
      <c r="E235" s="150" t="s">
        <v>461</v>
      </c>
      <c r="F235" s="150"/>
      <c r="G235" s="176">
        <f aca="true" t="shared" si="34" ref="G235:I237">G236</f>
        <v>185000</v>
      </c>
      <c r="H235" s="176">
        <f t="shared" si="34"/>
        <v>190000</v>
      </c>
      <c r="I235" s="176">
        <f t="shared" si="34"/>
        <v>190000</v>
      </c>
      <c r="J235" s="202"/>
      <c r="K235" s="202"/>
    </row>
    <row r="236" spans="1:11" s="206" customFormat="1" ht="63" customHeight="1">
      <c r="A236" s="155" t="s">
        <v>462</v>
      </c>
      <c r="B236" s="150" t="s">
        <v>100</v>
      </c>
      <c r="C236" s="150" t="s">
        <v>361</v>
      </c>
      <c r="D236" s="150" t="s">
        <v>448</v>
      </c>
      <c r="E236" s="150" t="s">
        <v>463</v>
      </c>
      <c r="F236" s="150"/>
      <c r="G236" s="176">
        <f t="shared" si="34"/>
        <v>185000</v>
      </c>
      <c r="H236" s="176">
        <f t="shared" si="34"/>
        <v>190000</v>
      </c>
      <c r="I236" s="176">
        <f t="shared" si="34"/>
        <v>190000</v>
      </c>
      <c r="J236" s="202"/>
      <c r="K236" s="202"/>
    </row>
    <row r="237" spans="1:11" s="206" customFormat="1" ht="30.75" customHeight="1">
      <c r="A237" s="155" t="s">
        <v>464</v>
      </c>
      <c r="B237" s="150" t="s">
        <v>100</v>
      </c>
      <c r="C237" s="150" t="s">
        <v>361</v>
      </c>
      <c r="D237" s="150" t="s">
        <v>448</v>
      </c>
      <c r="E237" s="150" t="s">
        <v>465</v>
      </c>
      <c r="F237" s="150"/>
      <c r="G237" s="176">
        <f t="shared" si="34"/>
        <v>185000</v>
      </c>
      <c r="H237" s="176">
        <f t="shared" si="34"/>
        <v>190000</v>
      </c>
      <c r="I237" s="176">
        <f t="shared" si="34"/>
        <v>190000</v>
      </c>
      <c r="J237" s="202"/>
      <c r="K237" s="202"/>
    </row>
    <row r="238" spans="1:11" s="206" customFormat="1" ht="45.75" customHeight="1">
      <c r="A238" s="155" t="s">
        <v>407</v>
      </c>
      <c r="B238" s="150" t="s">
        <v>100</v>
      </c>
      <c r="C238" s="150" t="s">
        <v>361</v>
      </c>
      <c r="D238" s="150" t="s">
        <v>448</v>
      </c>
      <c r="E238" s="150" t="s">
        <v>465</v>
      </c>
      <c r="F238" s="150" t="s">
        <v>438</v>
      </c>
      <c r="G238" s="176">
        <v>185000</v>
      </c>
      <c r="H238" s="176">
        <v>190000</v>
      </c>
      <c r="I238" s="210">
        <v>190000</v>
      </c>
      <c r="J238" s="202"/>
      <c r="K238" s="202"/>
    </row>
    <row r="239" spans="1:11" s="206" customFormat="1" ht="21.75" customHeight="1">
      <c r="A239" s="157" t="s">
        <v>890</v>
      </c>
      <c r="B239" s="144" t="s">
        <v>100</v>
      </c>
      <c r="C239" s="144">
        <v>10</v>
      </c>
      <c r="D239" s="144"/>
      <c r="E239" s="144"/>
      <c r="F239" s="144"/>
      <c r="G239" s="203">
        <f>G240+G246+G264+G270</f>
        <v>26266936</v>
      </c>
      <c r="H239" s="203">
        <f>H240+H246+H264+H270</f>
        <v>26266936</v>
      </c>
      <c r="I239" s="203">
        <f>I240+I246+I264+I270</f>
        <v>26266936</v>
      </c>
      <c r="J239" s="202"/>
      <c r="K239" s="202"/>
    </row>
    <row r="240" spans="1:11" s="206" customFormat="1" ht="18.75">
      <c r="A240" s="157" t="s">
        <v>800</v>
      </c>
      <c r="B240" s="144" t="s">
        <v>100</v>
      </c>
      <c r="C240" s="144" t="s">
        <v>801</v>
      </c>
      <c r="D240" s="144" t="s">
        <v>361</v>
      </c>
      <c r="E240" s="144"/>
      <c r="F240" s="144"/>
      <c r="G240" s="203">
        <f aca="true" t="shared" si="35" ref="G240:I244">G241</f>
        <v>30000</v>
      </c>
      <c r="H240" s="203">
        <f t="shared" si="35"/>
        <v>30000</v>
      </c>
      <c r="I240" s="203">
        <f t="shared" si="35"/>
        <v>30000</v>
      </c>
      <c r="J240" s="202"/>
      <c r="K240" s="202"/>
    </row>
    <row r="241" spans="1:11" s="206" customFormat="1" ht="37.5">
      <c r="A241" s="159" t="s">
        <v>449</v>
      </c>
      <c r="B241" s="150" t="s">
        <v>100</v>
      </c>
      <c r="C241" s="150" t="s">
        <v>801</v>
      </c>
      <c r="D241" s="150" t="s">
        <v>361</v>
      </c>
      <c r="E241" s="150" t="s">
        <v>450</v>
      </c>
      <c r="F241" s="144"/>
      <c r="G241" s="176">
        <f t="shared" si="35"/>
        <v>30000</v>
      </c>
      <c r="H241" s="176">
        <f t="shared" si="35"/>
        <v>30000</v>
      </c>
      <c r="I241" s="176">
        <f t="shared" si="35"/>
        <v>30000</v>
      </c>
      <c r="J241" s="202"/>
      <c r="K241" s="202"/>
    </row>
    <row r="242" spans="1:11" s="206" customFormat="1" ht="43.5" customHeight="1">
      <c r="A242" s="155" t="s">
        <v>460</v>
      </c>
      <c r="B242" s="150" t="s">
        <v>100</v>
      </c>
      <c r="C242" s="150" t="s">
        <v>801</v>
      </c>
      <c r="D242" s="150" t="s">
        <v>361</v>
      </c>
      <c r="E242" s="150" t="s">
        <v>461</v>
      </c>
      <c r="F242" s="150"/>
      <c r="G242" s="176">
        <f t="shared" si="35"/>
        <v>30000</v>
      </c>
      <c r="H242" s="176">
        <f t="shared" si="35"/>
        <v>30000</v>
      </c>
      <c r="I242" s="176">
        <f t="shared" si="35"/>
        <v>30000</v>
      </c>
      <c r="J242" s="202"/>
      <c r="K242" s="202"/>
    </row>
    <row r="243" spans="1:11" s="206" customFormat="1" ht="44.25" customHeight="1">
      <c r="A243" s="164" t="s">
        <v>802</v>
      </c>
      <c r="B243" s="150" t="s">
        <v>100</v>
      </c>
      <c r="C243" s="150" t="s">
        <v>801</v>
      </c>
      <c r="D243" s="150" t="s">
        <v>361</v>
      </c>
      <c r="E243" s="150" t="s">
        <v>803</v>
      </c>
      <c r="F243" s="150"/>
      <c r="G243" s="176">
        <f t="shared" si="35"/>
        <v>30000</v>
      </c>
      <c r="H243" s="176">
        <f t="shared" si="35"/>
        <v>30000</v>
      </c>
      <c r="I243" s="176">
        <f t="shared" si="35"/>
        <v>30000</v>
      </c>
      <c r="J243" s="202"/>
      <c r="K243" s="202"/>
    </row>
    <row r="244" spans="1:11" s="206" customFormat="1" ht="44.25" customHeight="1">
      <c r="A244" s="149" t="s">
        <v>804</v>
      </c>
      <c r="B244" s="150" t="s">
        <v>100</v>
      </c>
      <c r="C244" s="150" t="s">
        <v>801</v>
      </c>
      <c r="D244" s="150" t="s">
        <v>361</v>
      </c>
      <c r="E244" s="150" t="s">
        <v>805</v>
      </c>
      <c r="F244" s="150"/>
      <c r="G244" s="176">
        <f t="shared" si="35"/>
        <v>30000</v>
      </c>
      <c r="H244" s="176">
        <f t="shared" si="35"/>
        <v>30000</v>
      </c>
      <c r="I244" s="176">
        <f t="shared" si="35"/>
        <v>30000</v>
      </c>
      <c r="J244" s="202"/>
      <c r="K244" s="202"/>
    </row>
    <row r="245" spans="1:11" s="206" customFormat="1" ht="18.75">
      <c r="A245" s="172" t="s">
        <v>751</v>
      </c>
      <c r="B245" s="150" t="s">
        <v>100</v>
      </c>
      <c r="C245" s="150" t="s">
        <v>801</v>
      </c>
      <c r="D245" s="150" t="s">
        <v>361</v>
      </c>
      <c r="E245" s="150" t="s">
        <v>805</v>
      </c>
      <c r="F245" s="150" t="s">
        <v>752</v>
      </c>
      <c r="G245" s="176">
        <v>30000</v>
      </c>
      <c r="H245" s="176">
        <v>30000</v>
      </c>
      <c r="I245" s="210">
        <v>30000</v>
      </c>
      <c r="J245" s="202"/>
      <c r="K245" s="202"/>
    </row>
    <row r="246" spans="1:11" s="206" customFormat="1" ht="30" customHeight="1">
      <c r="A246" s="157" t="s">
        <v>806</v>
      </c>
      <c r="B246" s="144" t="s">
        <v>100</v>
      </c>
      <c r="C246" s="144">
        <v>10</v>
      </c>
      <c r="D246" s="144" t="s">
        <v>373</v>
      </c>
      <c r="E246" s="144"/>
      <c r="F246" s="144"/>
      <c r="G246" s="203">
        <f aca="true" t="shared" si="36" ref="G246:I247">G247</f>
        <v>20095910</v>
      </c>
      <c r="H246" s="203">
        <f t="shared" si="36"/>
        <v>20095910</v>
      </c>
      <c r="I246" s="203">
        <f t="shared" si="36"/>
        <v>20095910</v>
      </c>
      <c r="J246" s="202"/>
      <c r="K246" s="202"/>
    </row>
    <row r="247" spans="1:11" s="206" customFormat="1" ht="41.25" customHeight="1">
      <c r="A247" s="159" t="s">
        <v>449</v>
      </c>
      <c r="B247" s="150" t="s">
        <v>100</v>
      </c>
      <c r="C247" s="150">
        <v>10</v>
      </c>
      <c r="D247" s="150" t="s">
        <v>373</v>
      </c>
      <c r="E247" s="150" t="s">
        <v>450</v>
      </c>
      <c r="F247" s="150"/>
      <c r="G247" s="176">
        <f t="shared" si="36"/>
        <v>20095910</v>
      </c>
      <c r="H247" s="176">
        <f t="shared" si="36"/>
        <v>20095910</v>
      </c>
      <c r="I247" s="176">
        <f t="shared" si="36"/>
        <v>20095910</v>
      </c>
      <c r="J247" s="202"/>
      <c r="K247" s="202"/>
    </row>
    <row r="248" spans="1:11" s="206" customFormat="1" ht="46.5" customHeight="1">
      <c r="A248" s="155" t="s">
        <v>460</v>
      </c>
      <c r="B248" s="150" t="s">
        <v>100</v>
      </c>
      <c r="C248" s="150">
        <v>10</v>
      </c>
      <c r="D248" s="150" t="s">
        <v>373</v>
      </c>
      <c r="E248" s="150" t="s">
        <v>461</v>
      </c>
      <c r="F248" s="150"/>
      <c r="G248" s="176">
        <f>G249+G253+G257+G261</f>
        <v>20095910</v>
      </c>
      <c r="H248" s="176">
        <f>H249+H253+H257+H261</f>
        <v>20095910</v>
      </c>
      <c r="I248" s="176">
        <f>I249+I253+I257+I261</f>
        <v>20095910</v>
      </c>
      <c r="J248" s="202"/>
      <c r="K248" s="202"/>
    </row>
    <row r="249" spans="1:11" s="214" customFormat="1" ht="46.5" customHeight="1">
      <c r="A249" s="164" t="s">
        <v>811</v>
      </c>
      <c r="B249" s="150" t="s">
        <v>100</v>
      </c>
      <c r="C249" s="150">
        <v>10</v>
      </c>
      <c r="D249" s="150" t="s">
        <v>373</v>
      </c>
      <c r="E249" s="150" t="s">
        <v>812</v>
      </c>
      <c r="F249" s="150"/>
      <c r="G249" s="176">
        <f>G250</f>
        <v>252427</v>
      </c>
      <c r="H249" s="176">
        <f>H250</f>
        <v>252427</v>
      </c>
      <c r="I249" s="176">
        <f>I250</f>
        <v>252427</v>
      </c>
      <c r="J249" s="202"/>
      <c r="K249" s="202"/>
    </row>
    <row r="250" spans="1:11" s="214" customFormat="1" ht="45.75" customHeight="1">
      <c r="A250" s="155" t="s">
        <v>813</v>
      </c>
      <c r="B250" s="150" t="s">
        <v>100</v>
      </c>
      <c r="C250" s="150">
        <v>10</v>
      </c>
      <c r="D250" s="150" t="s">
        <v>373</v>
      </c>
      <c r="E250" s="150" t="s">
        <v>814</v>
      </c>
      <c r="F250" s="150"/>
      <c r="G250" s="218">
        <f>G251+G252</f>
        <v>252427</v>
      </c>
      <c r="H250" s="218">
        <f>H251+H252</f>
        <v>252427</v>
      </c>
      <c r="I250" s="218">
        <f>I251+I252</f>
        <v>252427</v>
      </c>
      <c r="J250" s="202"/>
      <c r="K250" s="202"/>
    </row>
    <row r="251" spans="1:11" s="206" customFormat="1" ht="43.5" customHeight="1">
      <c r="A251" s="155" t="s">
        <v>407</v>
      </c>
      <c r="B251" s="150" t="s">
        <v>100</v>
      </c>
      <c r="C251" s="150">
        <v>10</v>
      </c>
      <c r="D251" s="150" t="s">
        <v>373</v>
      </c>
      <c r="E251" s="150" t="s">
        <v>814</v>
      </c>
      <c r="F251" s="175" t="s">
        <v>438</v>
      </c>
      <c r="G251" s="219">
        <v>4250</v>
      </c>
      <c r="H251" s="219">
        <v>4250</v>
      </c>
      <c r="I251" s="219">
        <v>4250</v>
      </c>
      <c r="J251" s="202"/>
      <c r="K251" s="202"/>
    </row>
    <row r="252" spans="1:12" s="206" customFormat="1" ht="23.25" customHeight="1">
      <c r="A252" s="172" t="s">
        <v>751</v>
      </c>
      <c r="B252" s="150" t="s">
        <v>100</v>
      </c>
      <c r="C252" s="150">
        <v>10</v>
      </c>
      <c r="D252" s="150" t="s">
        <v>373</v>
      </c>
      <c r="E252" s="150" t="s">
        <v>814</v>
      </c>
      <c r="F252" s="175" t="s">
        <v>752</v>
      </c>
      <c r="G252" s="219">
        <v>248177</v>
      </c>
      <c r="H252" s="219">
        <v>248177</v>
      </c>
      <c r="I252" s="219">
        <v>248177</v>
      </c>
      <c r="J252" s="202"/>
      <c r="K252" s="202"/>
      <c r="L252" s="220"/>
    </row>
    <row r="253" spans="1:11" s="206" customFormat="1" ht="43.5" customHeight="1">
      <c r="A253" s="164" t="s">
        <v>815</v>
      </c>
      <c r="B253" s="150" t="s">
        <v>100</v>
      </c>
      <c r="C253" s="150">
        <v>10</v>
      </c>
      <c r="D253" s="150" t="s">
        <v>373</v>
      </c>
      <c r="E253" s="150" t="s">
        <v>816</v>
      </c>
      <c r="F253" s="150"/>
      <c r="G253" s="221">
        <f>G254</f>
        <v>1287647</v>
      </c>
      <c r="H253" s="221">
        <f>H254</f>
        <v>1287647</v>
      </c>
      <c r="I253" s="221">
        <f>I254</f>
        <v>1287647</v>
      </c>
      <c r="J253" s="202"/>
      <c r="K253" s="202"/>
    </row>
    <row r="254" spans="1:11" s="206" customFormat="1" ht="47.25" customHeight="1">
      <c r="A254" s="155" t="s">
        <v>817</v>
      </c>
      <c r="B254" s="150" t="s">
        <v>100</v>
      </c>
      <c r="C254" s="150">
        <v>10</v>
      </c>
      <c r="D254" s="150" t="s">
        <v>373</v>
      </c>
      <c r="E254" s="150" t="s">
        <v>818</v>
      </c>
      <c r="F254" s="150"/>
      <c r="G254" s="176">
        <f>G255+G256</f>
        <v>1287647</v>
      </c>
      <c r="H254" s="176">
        <f>H255+H256</f>
        <v>1287647</v>
      </c>
      <c r="I254" s="176">
        <f>I255+I256</f>
        <v>1287647</v>
      </c>
      <c r="J254" s="202"/>
      <c r="K254" s="202"/>
    </row>
    <row r="255" spans="1:11" s="206" customFormat="1" ht="45" customHeight="1">
      <c r="A255" s="155" t="s">
        <v>407</v>
      </c>
      <c r="B255" s="150" t="s">
        <v>100</v>
      </c>
      <c r="C255" s="150">
        <v>10</v>
      </c>
      <c r="D255" s="150" t="s">
        <v>373</v>
      </c>
      <c r="E255" s="150" t="s">
        <v>818</v>
      </c>
      <c r="F255" s="150" t="s">
        <v>438</v>
      </c>
      <c r="G255" s="176">
        <v>17000</v>
      </c>
      <c r="H255" s="176">
        <v>17000</v>
      </c>
      <c r="I255" s="176">
        <v>17000</v>
      </c>
      <c r="J255" s="202"/>
      <c r="K255" s="202"/>
    </row>
    <row r="256" spans="1:11" s="206" customFormat="1" ht="22.5" customHeight="1">
      <c r="A256" s="172" t="s">
        <v>751</v>
      </c>
      <c r="B256" s="150" t="s">
        <v>100</v>
      </c>
      <c r="C256" s="150">
        <v>10</v>
      </c>
      <c r="D256" s="150" t="s">
        <v>373</v>
      </c>
      <c r="E256" s="150" t="s">
        <v>818</v>
      </c>
      <c r="F256" s="150" t="s">
        <v>752</v>
      </c>
      <c r="G256" s="151">
        <v>1270647</v>
      </c>
      <c r="H256" s="151">
        <v>1270647</v>
      </c>
      <c r="I256" s="151">
        <v>1270647</v>
      </c>
      <c r="J256" s="202"/>
      <c r="K256" s="202"/>
    </row>
    <row r="257" spans="1:11" s="206" customFormat="1" ht="49.5" customHeight="1">
      <c r="A257" s="164" t="s">
        <v>819</v>
      </c>
      <c r="B257" s="150" t="s">
        <v>100</v>
      </c>
      <c r="C257" s="150">
        <v>10</v>
      </c>
      <c r="D257" s="150" t="s">
        <v>373</v>
      </c>
      <c r="E257" s="150" t="s">
        <v>820</v>
      </c>
      <c r="F257" s="150"/>
      <c r="G257" s="176">
        <f>G258</f>
        <v>16535386</v>
      </c>
      <c r="H257" s="176">
        <f>H258</f>
        <v>16535386</v>
      </c>
      <c r="I257" s="176">
        <f>I258</f>
        <v>16535386</v>
      </c>
      <c r="J257" s="202"/>
      <c r="K257" s="202"/>
    </row>
    <row r="258" spans="1:12" s="206" customFormat="1" ht="27.75" customHeight="1">
      <c r="A258" s="155" t="s">
        <v>821</v>
      </c>
      <c r="B258" s="150" t="s">
        <v>100</v>
      </c>
      <c r="C258" s="150">
        <v>10</v>
      </c>
      <c r="D258" s="150" t="s">
        <v>373</v>
      </c>
      <c r="E258" s="150" t="s">
        <v>822</v>
      </c>
      <c r="F258" s="150"/>
      <c r="G258" s="176">
        <f>G259+G260</f>
        <v>16535386</v>
      </c>
      <c r="H258" s="176">
        <f>H259+H260</f>
        <v>16535386</v>
      </c>
      <c r="I258" s="176">
        <f>I259+I260</f>
        <v>16535386</v>
      </c>
      <c r="J258" s="202"/>
      <c r="K258" s="202"/>
      <c r="L258" s="205"/>
    </row>
    <row r="259" spans="1:12" s="206" customFormat="1" ht="48" customHeight="1">
      <c r="A259" s="155" t="s">
        <v>407</v>
      </c>
      <c r="B259" s="150" t="s">
        <v>100</v>
      </c>
      <c r="C259" s="150">
        <v>10</v>
      </c>
      <c r="D259" s="150" t="s">
        <v>373</v>
      </c>
      <c r="E259" s="150" t="s">
        <v>822</v>
      </c>
      <c r="F259" s="150" t="s">
        <v>438</v>
      </c>
      <c r="G259" s="176">
        <v>287000</v>
      </c>
      <c r="H259" s="176">
        <v>287000</v>
      </c>
      <c r="I259" s="210">
        <v>287000</v>
      </c>
      <c r="J259" s="202"/>
      <c r="K259" s="202"/>
      <c r="L259" s="222"/>
    </row>
    <row r="260" spans="1:11" s="214" customFormat="1" ht="25.5" customHeight="1">
      <c r="A260" s="172" t="s">
        <v>751</v>
      </c>
      <c r="B260" s="150" t="s">
        <v>100</v>
      </c>
      <c r="C260" s="150">
        <v>10</v>
      </c>
      <c r="D260" s="150" t="s">
        <v>373</v>
      </c>
      <c r="E260" s="150" t="s">
        <v>822</v>
      </c>
      <c r="F260" s="150" t="s">
        <v>752</v>
      </c>
      <c r="G260" s="176">
        <v>16248386</v>
      </c>
      <c r="H260" s="176">
        <v>16248386</v>
      </c>
      <c r="I260" s="176">
        <v>16248386</v>
      </c>
      <c r="J260" s="202"/>
      <c r="K260" s="202"/>
    </row>
    <row r="261" spans="1:11" s="214" customFormat="1" ht="29.25" customHeight="1">
      <c r="A261" s="149" t="s">
        <v>823</v>
      </c>
      <c r="B261" s="150" t="s">
        <v>100</v>
      </c>
      <c r="C261" s="150">
        <v>10</v>
      </c>
      <c r="D261" s="150" t="s">
        <v>373</v>
      </c>
      <c r="E261" s="150" t="s">
        <v>824</v>
      </c>
      <c r="F261" s="150"/>
      <c r="G261" s="176">
        <f>G262+G263</f>
        <v>2020450</v>
      </c>
      <c r="H261" s="176">
        <f>H262+H263</f>
        <v>2020450</v>
      </c>
      <c r="I261" s="176">
        <f>I262+I263</f>
        <v>2020450</v>
      </c>
      <c r="J261" s="202"/>
      <c r="K261" s="202"/>
    </row>
    <row r="262" spans="1:11" s="214" customFormat="1" ht="46.5" customHeight="1">
      <c r="A262" s="155" t="s">
        <v>407</v>
      </c>
      <c r="B262" s="150" t="s">
        <v>100</v>
      </c>
      <c r="C262" s="150">
        <v>10</v>
      </c>
      <c r="D262" s="150" t="s">
        <v>373</v>
      </c>
      <c r="E262" s="150" t="s">
        <v>824</v>
      </c>
      <c r="F262" s="150" t="s">
        <v>438</v>
      </c>
      <c r="G262" s="176">
        <v>40450</v>
      </c>
      <c r="H262" s="176">
        <v>40450</v>
      </c>
      <c r="I262" s="210">
        <v>40450</v>
      </c>
      <c r="J262" s="202"/>
      <c r="K262" s="202"/>
    </row>
    <row r="263" spans="1:11" s="209" customFormat="1" ht="18.75">
      <c r="A263" s="172" t="s">
        <v>751</v>
      </c>
      <c r="B263" s="150" t="s">
        <v>100</v>
      </c>
      <c r="C263" s="150">
        <v>10</v>
      </c>
      <c r="D263" s="150" t="s">
        <v>373</v>
      </c>
      <c r="E263" s="150" t="s">
        <v>824</v>
      </c>
      <c r="F263" s="150" t="s">
        <v>752</v>
      </c>
      <c r="G263" s="151">
        <v>1980000</v>
      </c>
      <c r="H263" s="151">
        <v>1980000</v>
      </c>
      <c r="I263" s="152">
        <v>1980000</v>
      </c>
      <c r="J263" s="202"/>
      <c r="K263" s="202"/>
    </row>
    <row r="264" spans="1:11" s="209" customFormat="1" ht="18.75">
      <c r="A264" s="157" t="s">
        <v>833</v>
      </c>
      <c r="B264" s="144" t="s">
        <v>100</v>
      </c>
      <c r="C264" s="144" t="s">
        <v>801</v>
      </c>
      <c r="D264" s="144" t="s">
        <v>396</v>
      </c>
      <c r="E264" s="144"/>
      <c r="F264" s="144"/>
      <c r="G264" s="145">
        <f aca="true" t="shared" si="37" ref="G264:I268">G265</f>
        <v>2777226</v>
      </c>
      <c r="H264" s="145">
        <f t="shared" si="37"/>
        <v>2777226</v>
      </c>
      <c r="I264" s="145">
        <f t="shared" si="37"/>
        <v>2777226</v>
      </c>
      <c r="J264" s="202"/>
      <c r="K264" s="202"/>
    </row>
    <row r="265" spans="1:11" s="209" customFormat="1" ht="37.5">
      <c r="A265" s="159" t="s">
        <v>449</v>
      </c>
      <c r="B265" s="150" t="s">
        <v>100</v>
      </c>
      <c r="C265" s="150" t="s">
        <v>801</v>
      </c>
      <c r="D265" s="150" t="s">
        <v>396</v>
      </c>
      <c r="E265" s="150" t="s">
        <v>450</v>
      </c>
      <c r="F265" s="150"/>
      <c r="G265" s="151">
        <f t="shared" si="37"/>
        <v>2777226</v>
      </c>
      <c r="H265" s="151">
        <f t="shared" si="37"/>
        <v>2777226</v>
      </c>
      <c r="I265" s="151">
        <f t="shared" si="37"/>
        <v>2777226</v>
      </c>
      <c r="J265" s="202"/>
      <c r="K265" s="202"/>
    </row>
    <row r="266" spans="1:11" s="209" customFormat="1" ht="44.25" customHeight="1">
      <c r="A266" s="155" t="s">
        <v>460</v>
      </c>
      <c r="B266" s="150" t="s">
        <v>100</v>
      </c>
      <c r="C266" s="150" t="s">
        <v>801</v>
      </c>
      <c r="D266" s="150" t="s">
        <v>396</v>
      </c>
      <c r="E266" s="150" t="s">
        <v>461</v>
      </c>
      <c r="F266" s="150"/>
      <c r="G266" s="151">
        <f t="shared" si="37"/>
        <v>2777226</v>
      </c>
      <c r="H266" s="151">
        <f t="shared" si="37"/>
        <v>2777226</v>
      </c>
      <c r="I266" s="151">
        <f t="shared" si="37"/>
        <v>2777226</v>
      </c>
      <c r="J266" s="202"/>
      <c r="K266" s="202"/>
    </row>
    <row r="267" spans="1:11" s="209" customFormat="1" ht="63" customHeight="1">
      <c r="A267" s="155" t="s">
        <v>835</v>
      </c>
      <c r="B267" s="150" t="s">
        <v>100</v>
      </c>
      <c r="C267" s="150" t="s">
        <v>801</v>
      </c>
      <c r="D267" s="150" t="s">
        <v>396</v>
      </c>
      <c r="E267" s="150" t="s">
        <v>836</v>
      </c>
      <c r="F267" s="150"/>
      <c r="G267" s="151">
        <f t="shared" si="37"/>
        <v>2777226</v>
      </c>
      <c r="H267" s="151">
        <f t="shared" si="37"/>
        <v>2777226</v>
      </c>
      <c r="I267" s="151">
        <f t="shared" si="37"/>
        <v>2777226</v>
      </c>
      <c r="J267" s="202"/>
      <c r="K267" s="202"/>
    </row>
    <row r="268" spans="1:11" s="209" customFormat="1" ht="18.75">
      <c r="A268" s="155" t="s">
        <v>837</v>
      </c>
      <c r="B268" s="150" t="s">
        <v>100</v>
      </c>
      <c r="C268" s="150" t="s">
        <v>801</v>
      </c>
      <c r="D268" s="150" t="s">
        <v>396</v>
      </c>
      <c r="E268" s="150" t="s">
        <v>838</v>
      </c>
      <c r="F268" s="150"/>
      <c r="G268" s="151">
        <f t="shared" si="37"/>
        <v>2777226</v>
      </c>
      <c r="H268" s="151">
        <f t="shared" si="37"/>
        <v>2777226</v>
      </c>
      <c r="I268" s="151">
        <f t="shared" si="37"/>
        <v>2777226</v>
      </c>
      <c r="J268" s="202"/>
      <c r="K268" s="202"/>
    </row>
    <row r="269" spans="1:11" s="209" customFormat="1" ht="18.75">
      <c r="A269" s="172" t="s">
        <v>751</v>
      </c>
      <c r="B269" s="150" t="s">
        <v>100</v>
      </c>
      <c r="C269" s="150" t="s">
        <v>801</v>
      </c>
      <c r="D269" s="150" t="s">
        <v>396</v>
      </c>
      <c r="E269" s="150" t="s">
        <v>838</v>
      </c>
      <c r="F269" s="150" t="s">
        <v>752</v>
      </c>
      <c r="G269" s="151">
        <v>2777226</v>
      </c>
      <c r="H269" s="151">
        <v>2777226</v>
      </c>
      <c r="I269" s="152">
        <v>2777226</v>
      </c>
      <c r="J269" s="202"/>
      <c r="K269" s="202"/>
    </row>
    <row r="270" spans="1:11" s="209" customFormat="1" ht="23.25" customHeight="1">
      <c r="A270" s="157" t="s">
        <v>846</v>
      </c>
      <c r="B270" s="144" t="s">
        <v>100</v>
      </c>
      <c r="C270" s="144">
        <v>10</v>
      </c>
      <c r="D270" s="144" t="s">
        <v>430</v>
      </c>
      <c r="E270" s="144"/>
      <c r="F270" s="144"/>
      <c r="G270" s="203">
        <f aca="true" t="shared" si="38" ref="G270:I274">G271</f>
        <v>3363800</v>
      </c>
      <c r="H270" s="203">
        <f t="shared" si="38"/>
        <v>3363800</v>
      </c>
      <c r="I270" s="203">
        <f t="shared" si="38"/>
        <v>3363800</v>
      </c>
      <c r="J270" s="202"/>
      <c r="K270" s="202"/>
    </row>
    <row r="271" spans="1:11" s="209" customFormat="1" ht="48.75" customHeight="1">
      <c r="A271" s="159" t="s">
        <v>449</v>
      </c>
      <c r="B271" s="150" t="s">
        <v>100</v>
      </c>
      <c r="C271" s="150">
        <v>10</v>
      </c>
      <c r="D271" s="150" t="s">
        <v>430</v>
      </c>
      <c r="E271" s="150" t="s">
        <v>450</v>
      </c>
      <c r="F271" s="150"/>
      <c r="G271" s="176">
        <f t="shared" si="38"/>
        <v>3363800</v>
      </c>
      <c r="H271" s="176">
        <f t="shared" si="38"/>
        <v>3363800</v>
      </c>
      <c r="I271" s="176">
        <f t="shared" si="38"/>
        <v>3363800</v>
      </c>
      <c r="J271" s="202"/>
      <c r="K271" s="202"/>
    </row>
    <row r="272" spans="1:11" s="209" customFormat="1" ht="44.25" customHeight="1">
      <c r="A272" s="159" t="s">
        <v>410</v>
      </c>
      <c r="B272" s="150" t="s">
        <v>100</v>
      </c>
      <c r="C272" s="150">
        <v>10</v>
      </c>
      <c r="D272" s="150" t="s">
        <v>430</v>
      </c>
      <c r="E272" s="150" t="s">
        <v>451</v>
      </c>
      <c r="F272" s="150"/>
      <c r="G272" s="176">
        <f t="shared" si="38"/>
        <v>3363800</v>
      </c>
      <c r="H272" s="176">
        <f t="shared" si="38"/>
        <v>3363800</v>
      </c>
      <c r="I272" s="176">
        <f t="shared" si="38"/>
        <v>3363800</v>
      </c>
      <c r="J272" s="202"/>
      <c r="K272" s="202"/>
    </row>
    <row r="273" spans="1:11" s="209" customFormat="1" ht="61.5" customHeight="1">
      <c r="A273" s="155" t="s">
        <v>847</v>
      </c>
      <c r="B273" s="150" t="s">
        <v>100</v>
      </c>
      <c r="C273" s="150">
        <v>10</v>
      </c>
      <c r="D273" s="150" t="s">
        <v>430</v>
      </c>
      <c r="E273" s="150" t="s">
        <v>848</v>
      </c>
      <c r="F273" s="150"/>
      <c r="G273" s="176">
        <f t="shared" si="38"/>
        <v>3363800</v>
      </c>
      <c r="H273" s="176">
        <f t="shared" si="38"/>
        <v>3363800</v>
      </c>
      <c r="I273" s="176">
        <f t="shared" si="38"/>
        <v>3363800</v>
      </c>
      <c r="J273" s="202"/>
      <c r="K273" s="202"/>
    </row>
    <row r="274" spans="1:11" s="209" customFormat="1" ht="44.25" customHeight="1">
      <c r="A274" s="155" t="s">
        <v>849</v>
      </c>
      <c r="B274" s="150" t="s">
        <v>100</v>
      </c>
      <c r="C274" s="150">
        <v>10</v>
      </c>
      <c r="D274" s="150" t="s">
        <v>430</v>
      </c>
      <c r="E274" s="150" t="s">
        <v>850</v>
      </c>
      <c r="F274" s="150"/>
      <c r="G274" s="176">
        <f t="shared" si="38"/>
        <v>3363800</v>
      </c>
      <c r="H274" s="176">
        <f t="shared" si="38"/>
        <v>3363800</v>
      </c>
      <c r="I274" s="176">
        <f t="shared" si="38"/>
        <v>3363800</v>
      </c>
      <c r="J274" s="202"/>
      <c r="K274" s="202"/>
    </row>
    <row r="275" spans="1:11" s="209" customFormat="1" ht="82.5" customHeight="1">
      <c r="A275" s="155" t="s">
        <v>371</v>
      </c>
      <c r="B275" s="150" t="s">
        <v>100</v>
      </c>
      <c r="C275" s="150">
        <v>10</v>
      </c>
      <c r="D275" s="150" t="s">
        <v>430</v>
      </c>
      <c r="E275" s="150" t="s">
        <v>850</v>
      </c>
      <c r="F275" s="150" t="s">
        <v>379</v>
      </c>
      <c r="G275" s="151">
        <v>3363800</v>
      </c>
      <c r="H275" s="151">
        <v>3363800</v>
      </c>
      <c r="I275" s="152">
        <v>3363800</v>
      </c>
      <c r="J275" s="202"/>
      <c r="K275" s="202"/>
    </row>
    <row r="276" spans="1:11" s="217" customFormat="1" ht="39" customHeight="1">
      <c r="A276" s="157" t="s">
        <v>103</v>
      </c>
      <c r="B276" s="144" t="s">
        <v>102</v>
      </c>
      <c r="C276" s="144"/>
      <c r="D276" s="144"/>
      <c r="E276" s="144"/>
      <c r="F276" s="144"/>
      <c r="G276" s="203">
        <f>G277+G284</f>
        <v>19352941</v>
      </c>
      <c r="H276" s="203">
        <f>H277+H284</f>
        <v>19352941</v>
      </c>
      <c r="I276" s="203">
        <f>I277+I284</f>
        <v>19352941</v>
      </c>
      <c r="J276" s="202"/>
      <c r="K276" s="202"/>
    </row>
    <row r="277" spans="1:11" s="209" customFormat="1" ht="18.75">
      <c r="A277" s="148" t="s">
        <v>360</v>
      </c>
      <c r="B277" s="144" t="s">
        <v>102</v>
      </c>
      <c r="C277" s="144" t="s">
        <v>361</v>
      </c>
      <c r="D277" s="144"/>
      <c r="E277" s="144"/>
      <c r="F277" s="144"/>
      <c r="G277" s="203">
        <f aca="true" t="shared" si="39" ref="G277:I282">G278</f>
        <v>1223200</v>
      </c>
      <c r="H277" s="203">
        <f t="shared" si="39"/>
        <v>1223200</v>
      </c>
      <c r="I277" s="203">
        <f t="shared" si="39"/>
        <v>1223200</v>
      </c>
      <c r="J277" s="202"/>
      <c r="K277" s="202"/>
    </row>
    <row r="278" spans="1:11" s="209" customFormat="1" ht="18.75">
      <c r="A278" s="157" t="s">
        <v>447</v>
      </c>
      <c r="B278" s="144" t="s">
        <v>102</v>
      </c>
      <c r="C278" s="144" t="s">
        <v>361</v>
      </c>
      <c r="D278" s="144" t="s">
        <v>448</v>
      </c>
      <c r="E278" s="144"/>
      <c r="F278" s="144"/>
      <c r="G278" s="203">
        <f t="shared" si="39"/>
        <v>1223200</v>
      </c>
      <c r="H278" s="203">
        <f t="shared" si="39"/>
        <v>1223200</v>
      </c>
      <c r="I278" s="203">
        <f t="shared" si="39"/>
        <v>1223200</v>
      </c>
      <c r="J278" s="202"/>
      <c r="K278" s="202"/>
    </row>
    <row r="279" spans="1:11" s="209" customFormat="1" ht="47.25" customHeight="1">
      <c r="A279" s="159" t="s">
        <v>449</v>
      </c>
      <c r="B279" s="150" t="s">
        <v>102</v>
      </c>
      <c r="C279" s="150" t="s">
        <v>361</v>
      </c>
      <c r="D279" s="150" t="s">
        <v>448</v>
      </c>
      <c r="E279" s="150" t="s">
        <v>450</v>
      </c>
      <c r="F279" s="150"/>
      <c r="G279" s="176">
        <f t="shared" si="39"/>
        <v>1223200</v>
      </c>
      <c r="H279" s="176">
        <f t="shared" si="39"/>
        <v>1223200</v>
      </c>
      <c r="I279" s="176">
        <f t="shared" si="39"/>
        <v>1223200</v>
      </c>
      <c r="J279" s="202"/>
      <c r="K279" s="202"/>
    </row>
    <row r="280" spans="1:11" s="209" customFormat="1" ht="43.5" customHeight="1">
      <c r="A280" s="159" t="s">
        <v>466</v>
      </c>
      <c r="B280" s="150" t="s">
        <v>102</v>
      </c>
      <c r="C280" s="150" t="s">
        <v>361</v>
      </c>
      <c r="D280" s="150" t="s">
        <v>448</v>
      </c>
      <c r="E280" s="150" t="s">
        <v>467</v>
      </c>
      <c r="F280" s="150"/>
      <c r="G280" s="176">
        <f t="shared" si="39"/>
        <v>1223200</v>
      </c>
      <c r="H280" s="176">
        <f t="shared" si="39"/>
        <v>1223200</v>
      </c>
      <c r="I280" s="176">
        <f t="shared" si="39"/>
        <v>1223200</v>
      </c>
      <c r="J280" s="202"/>
      <c r="K280" s="202"/>
    </row>
    <row r="281" spans="1:11" s="209" customFormat="1" ht="62.25" customHeight="1">
      <c r="A281" s="160" t="s">
        <v>468</v>
      </c>
      <c r="B281" s="150" t="s">
        <v>102</v>
      </c>
      <c r="C281" s="150" t="s">
        <v>361</v>
      </c>
      <c r="D281" s="150" t="s">
        <v>448</v>
      </c>
      <c r="E281" s="150" t="s">
        <v>469</v>
      </c>
      <c r="F281" s="150"/>
      <c r="G281" s="176">
        <f t="shared" si="39"/>
        <v>1223200</v>
      </c>
      <c r="H281" s="176">
        <f t="shared" si="39"/>
        <v>1223200</v>
      </c>
      <c r="I281" s="176">
        <f t="shared" si="39"/>
        <v>1223200</v>
      </c>
      <c r="J281" s="202"/>
      <c r="K281" s="202"/>
    </row>
    <row r="282" spans="1:11" s="209" customFormat="1" ht="60" customHeight="1">
      <c r="A282" s="159" t="s">
        <v>470</v>
      </c>
      <c r="B282" s="150" t="s">
        <v>102</v>
      </c>
      <c r="C282" s="150" t="s">
        <v>361</v>
      </c>
      <c r="D282" s="150" t="s">
        <v>448</v>
      </c>
      <c r="E282" s="150" t="s">
        <v>471</v>
      </c>
      <c r="F282" s="150"/>
      <c r="G282" s="176">
        <f t="shared" si="39"/>
        <v>1223200</v>
      </c>
      <c r="H282" s="176">
        <f t="shared" si="39"/>
        <v>1223200</v>
      </c>
      <c r="I282" s="176">
        <f t="shared" si="39"/>
        <v>1223200</v>
      </c>
      <c r="J282" s="202"/>
      <c r="K282" s="202"/>
    </row>
    <row r="283" spans="1:11" s="209" customFormat="1" ht="81.75" customHeight="1">
      <c r="A283" s="155" t="s">
        <v>371</v>
      </c>
      <c r="B283" s="150" t="s">
        <v>102</v>
      </c>
      <c r="C283" s="150" t="s">
        <v>361</v>
      </c>
      <c r="D283" s="150" t="s">
        <v>448</v>
      </c>
      <c r="E283" s="150" t="s">
        <v>471</v>
      </c>
      <c r="F283" s="150" t="s">
        <v>379</v>
      </c>
      <c r="G283" s="151">
        <v>1223200</v>
      </c>
      <c r="H283" s="151">
        <v>1223200</v>
      </c>
      <c r="I283" s="152">
        <v>1223200</v>
      </c>
      <c r="J283" s="202"/>
      <c r="K283" s="202"/>
    </row>
    <row r="284" spans="1:11" s="209" customFormat="1" ht="18.75">
      <c r="A284" s="148" t="s">
        <v>890</v>
      </c>
      <c r="B284" s="144" t="s">
        <v>102</v>
      </c>
      <c r="C284" s="144">
        <v>10</v>
      </c>
      <c r="D284" s="144"/>
      <c r="E284" s="144"/>
      <c r="F284" s="144"/>
      <c r="G284" s="203">
        <f aca="true" t="shared" si="40" ref="G284:I289">G285</f>
        <v>18129741</v>
      </c>
      <c r="H284" s="203">
        <f t="shared" si="40"/>
        <v>18129741</v>
      </c>
      <c r="I284" s="203">
        <f t="shared" si="40"/>
        <v>18129741</v>
      </c>
      <c r="J284" s="202"/>
      <c r="K284" s="202"/>
    </row>
    <row r="285" spans="1:11" s="209" customFormat="1" ht="18.75">
      <c r="A285" s="157" t="s">
        <v>833</v>
      </c>
      <c r="B285" s="144" t="s">
        <v>102</v>
      </c>
      <c r="C285" s="144">
        <v>10</v>
      </c>
      <c r="D285" s="144" t="s">
        <v>396</v>
      </c>
      <c r="E285" s="144"/>
      <c r="F285" s="144"/>
      <c r="G285" s="203">
        <f t="shared" si="40"/>
        <v>18129741</v>
      </c>
      <c r="H285" s="203">
        <f t="shared" si="40"/>
        <v>18129741</v>
      </c>
      <c r="I285" s="203">
        <f t="shared" si="40"/>
        <v>18129741</v>
      </c>
      <c r="J285" s="202"/>
      <c r="K285" s="202"/>
    </row>
    <row r="286" spans="1:11" s="209" customFormat="1" ht="45.75" customHeight="1">
      <c r="A286" s="159" t="s">
        <v>449</v>
      </c>
      <c r="B286" s="150" t="s">
        <v>102</v>
      </c>
      <c r="C286" s="150">
        <v>10</v>
      </c>
      <c r="D286" s="150" t="s">
        <v>396</v>
      </c>
      <c r="E286" s="150" t="s">
        <v>450</v>
      </c>
      <c r="F286" s="150"/>
      <c r="G286" s="176">
        <f t="shared" si="40"/>
        <v>18129741</v>
      </c>
      <c r="H286" s="176">
        <f t="shared" si="40"/>
        <v>18129741</v>
      </c>
      <c r="I286" s="176">
        <f t="shared" si="40"/>
        <v>18129741</v>
      </c>
      <c r="J286" s="202"/>
      <c r="K286" s="202"/>
    </row>
    <row r="287" spans="1:11" s="209" customFormat="1" ht="47.25" customHeight="1">
      <c r="A287" s="159" t="s">
        <v>466</v>
      </c>
      <c r="B287" s="150" t="s">
        <v>102</v>
      </c>
      <c r="C287" s="150">
        <v>10</v>
      </c>
      <c r="D287" s="150" t="s">
        <v>396</v>
      </c>
      <c r="E287" s="150" t="s">
        <v>467</v>
      </c>
      <c r="F287" s="150"/>
      <c r="G287" s="176">
        <f t="shared" si="40"/>
        <v>18129741</v>
      </c>
      <c r="H287" s="176">
        <f t="shared" si="40"/>
        <v>18129741</v>
      </c>
      <c r="I287" s="176">
        <f t="shared" si="40"/>
        <v>18129741</v>
      </c>
      <c r="J287" s="202"/>
      <c r="K287" s="202"/>
    </row>
    <row r="288" spans="1:11" s="209" customFormat="1" ht="65.25" customHeight="1">
      <c r="A288" s="155" t="s">
        <v>839</v>
      </c>
      <c r="B288" s="150" t="s">
        <v>102</v>
      </c>
      <c r="C288" s="150">
        <v>10</v>
      </c>
      <c r="D288" s="150" t="s">
        <v>396</v>
      </c>
      <c r="E288" s="150" t="s">
        <v>840</v>
      </c>
      <c r="F288" s="150"/>
      <c r="G288" s="176">
        <f t="shared" si="40"/>
        <v>18129741</v>
      </c>
      <c r="H288" s="176">
        <f t="shared" si="40"/>
        <v>18129741</v>
      </c>
      <c r="I288" s="176">
        <f t="shared" si="40"/>
        <v>18129741</v>
      </c>
      <c r="J288" s="202"/>
      <c r="K288" s="202"/>
    </row>
    <row r="289" spans="1:11" s="209" customFormat="1" ht="43.5" customHeight="1">
      <c r="A289" s="171" t="s">
        <v>841</v>
      </c>
      <c r="B289" s="150" t="s">
        <v>102</v>
      </c>
      <c r="C289" s="150">
        <v>10</v>
      </c>
      <c r="D289" s="150" t="s">
        <v>396</v>
      </c>
      <c r="E289" s="150" t="s">
        <v>842</v>
      </c>
      <c r="F289" s="150"/>
      <c r="G289" s="176">
        <f t="shared" si="40"/>
        <v>18129741</v>
      </c>
      <c r="H289" s="176">
        <f t="shared" si="40"/>
        <v>18129741</v>
      </c>
      <c r="I289" s="176">
        <f t="shared" si="40"/>
        <v>18129741</v>
      </c>
      <c r="J289" s="202"/>
      <c r="K289" s="202"/>
    </row>
    <row r="290" spans="1:11" s="209" customFormat="1" ht="24.75" customHeight="1">
      <c r="A290" s="172" t="s">
        <v>751</v>
      </c>
      <c r="B290" s="150" t="s">
        <v>102</v>
      </c>
      <c r="C290" s="150">
        <v>10</v>
      </c>
      <c r="D290" s="150" t="s">
        <v>396</v>
      </c>
      <c r="E290" s="150" t="s">
        <v>842</v>
      </c>
      <c r="F290" s="150" t="s">
        <v>752</v>
      </c>
      <c r="G290" s="151">
        <v>18129741</v>
      </c>
      <c r="H290" s="151">
        <v>18129741</v>
      </c>
      <c r="I290" s="152">
        <v>18129741</v>
      </c>
      <c r="J290" s="202"/>
      <c r="K290" s="202"/>
    </row>
    <row r="291" spans="1:11" s="209" customFormat="1" ht="46.5" customHeight="1">
      <c r="A291" s="157" t="s">
        <v>105</v>
      </c>
      <c r="B291" s="144" t="s">
        <v>104</v>
      </c>
      <c r="C291" s="144"/>
      <c r="D291" s="144"/>
      <c r="E291" s="144"/>
      <c r="F291" s="144"/>
      <c r="G291" s="203">
        <f>G292+G310</f>
        <v>63910367.89</v>
      </c>
      <c r="H291" s="203">
        <f>H292+H310</f>
        <v>50491436.58</v>
      </c>
      <c r="I291" s="203">
        <f>I292+I310</f>
        <v>61090624.510000005</v>
      </c>
      <c r="J291" s="202"/>
      <c r="K291" s="202"/>
    </row>
    <row r="292" spans="1:11" s="209" customFormat="1" ht="23.25" customHeight="1">
      <c r="A292" s="148" t="s">
        <v>360</v>
      </c>
      <c r="B292" s="144" t="s">
        <v>104</v>
      </c>
      <c r="C292" s="144" t="s">
        <v>361</v>
      </c>
      <c r="D292" s="144"/>
      <c r="E292" s="144"/>
      <c r="F292" s="144"/>
      <c r="G292" s="203">
        <f>G293+G305</f>
        <v>22106107.89</v>
      </c>
      <c r="H292" s="203">
        <f>H293+H305</f>
        <v>21938802.580000002</v>
      </c>
      <c r="I292" s="203">
        <f>I293+I305</f>
        <v>32537990.51</v>
      </c>
      <c r="J292" s="202"/>
      <c r="K292" s="202"/>
    </row>
    <row r="293" spans="1:11" s="209" customFormat="1" ht="45.75" customHeight="1">
      <c r="A293" s="157" t="s">
        <v>429</v>
      </c>
      <c r="B293" s="144" t="s">
        <v>104</v>
      </c>
      <c r="C293" s="144" t="s">
        <v>361</v>
      </c>
      <c r="D293" s="144" t="s">
        <v>430</v>
      </c>
      <c r="E293" s="144"/>
      <c r="F293" s="144"/>
      <c r="G293" s="203">
        <f>G294+G300</f>
        <v>4154282.8</v>
      </c>
      <c r="H293" s="203">
        <f>H294+H300</f>
        <v>4154282.8</v>
      </c>
      <c r="I293" s="203">
        <f>I294+I300</f>
        <v>4154282.8000000003</v>
      </c>
      <c r="J293" s="202"/>
      <c r="K293" s="202"/>
    </row>
    <row r="294" spans="1:11" s="209" customFormat="1" ht="42" customHeight="1">
      <c r="A294" s="155" t="s">
        <v>431</v>
      </c>
      <c r="B294" s="150" t="s">
        <v>104</v>
      </c>
      <c r="C294" s="150" t="s">
        <v>361</v>
      </c>
      <c r="D294" s="150" t="s">
        <v>430</v>
      </c>
      <c r="E294" s="150" t="s">
        <v>432</v>
      </c>
      <c r="F294" s="150"/>
      <c r="G294" s="176">
        <f aca="true" t="shared" si="41" ref="G294:I296">G295</f>
        <v>3848482.8</v>
      </c>
      <c r="H294" s="176">
        <f t="shared" si="41"/>
        <v>3848482.8</v>
      </c>
      <c r="I294" s="176">
        <f t="shared" si="41"/>
        <v>3848482.8000000003</v>
      </c>
      <c r="J294" s="202"/>
      <c r="K294" s="202"/>
    </row>
    <row r="295" spans="1:11" s="209" customFormat="1" ht="49.5" customHeight="1">
      <c r="A295" s="155" t="s">
        <v>433</v>
      </c>
      <c r="B295" s="150" t="s">
        <v>104</v>
      </c>
      <c r="C295" s="150" t="s">
        <v>361</v>
      </c>
      <c r="D295" s="150" t="s">
        <v>430</v>
      </c>
      <c r="E295" s="150" t="s">
        <v>434</v>
      </c>
      <c r="F295" s="150"/>
      <c r="G295" s="176">
        <f t="shared" si="41"/>
        <v>3848482.8</v>
      </c>
      <c r="H295" s="176">
        <f t="shared" si="41"/>
        <v>3848482.8</v>
      </c>
      <c r="I295" s="176">
        <f t="shared" si="41"/>
        <v>3848482.8000000003</v>
      </c>
      <c r="J295" s="202"/>
      <c r="K295" s="202"/>
    </row>
    <row r="296" spans="1:11" s="209" customFormat="1" ht="37.5">
      <c r="A296" s="155" t="s">
        <v>435</v>
      </c>
      <c r="B296" s="150" t="s">
        <v>104</v>
      </c>
      <c r="C296" s="150" t="s">
        <v>361</v>
      </c>
      <c r="D296" s="150" t="s">
        <v>430</v>
      </c>
      <c r="E296" s="150" t="s">
        <v>436</v>
      </c>
      <c r="F296" s="150"/>
      <c r="G296" s="176">
        <f t="shared" si="41"/>
        <v>3848482.8</v>
      </c>
      <c r="H296" s="176">
        <f t="shared" si="41"/>
        <v>3848482.8</v>
      </c>
      <c r="I296" s="176">
        <f t="shared" si="41"/>
        <v>3848482.8000000003</v>
      </c>
      <c r="J296" s="202"/>
      <c r="K296" s="202"/>
    </row>
    <row r="297" spans="1:11" s="209" customFormat="1" ht="37.5">
      <c r="A297" s="155" t="s">
        <v>369</v>
      </c>
      <c r="B297" s="150" t="s">
        <v>104</v>
      </c>
      <c r="C297" s="150" t="s">
        <v>361</v>
      </c>
      <c r="D297" s="150" t="s">
        <v>430</v>
      </c>
      <c r="E297" s="150" t="s">
        <v>437</v>
      </c>
      <c r="F297" s="150"/>
      <c r="G297" s="176">
        <f>G298+G299</f>
        <v>3848482.8</v>
      </c>
      <c r="H297" s="176">
        <f>H298+H299</f>
        <v>3848482.8</v>
      </c>
      <c r="I297" s="176">
        <f>I298+I299</f>
        <v>3848482.8000000003</v>
      </c>
      <c r="J297" s="202"/>
      <c r="K297" s="202"/>
    </row>
    <row r="298" spans="1:11" s="209" customFormat="1" ht="63" customHeight="1">
      <c r="A298" s="155" t="s">
        <v>371</v>
      </c>
      <c r="B298" s="150" t="s">
        <v>104</v>
      </c>
      <c r="C298" s="150" t="s">
        <v>361</v>
      </c>
      <c r="D298" s="150" t="s">
        <v>430</v>
      </c>
      <c r="E298" s="150" t="s">
        <v>437</v>
      </c>
      <c r="F298" s="150" t="s">
        <v>379</v>
      </c>
      <c r="G298" s="176">
        <v>3776778</v>
      </c>
      <c r="H298" s="176">
        <v>3772730.28</v>
      </c>
      <c r="I298" s="176">
        <v>3768682.56</v>
      </c>
      <c r="J298" s="202"/>
      <c r="K298" s="202"/>
    </row>
    <row r="299" spans="1:11" s="209" customFormat="1" ht="41.25" customHeight="1">
      <c r="A299" s="155" t="s">
        <v>407</v>
      </c>
      <c r="B299" s="150" t="s">
        <v>104</v>
      </c>
      <c r="C299" s="150" t="s">
        <v>361</v>
      </c>
      <c r="D299" s="150" t="s">
        <v>430</v>
      </c>
      <c r="E299" s="150" t="s">
        <v>437</v>
      </c>
      <c r="F299" s="150" t="s">
        <v>438</v>
      </c>
      <c r="G299" s="176">
        <v>71704.8</v>
      </c>
      <c r="H299" s="176">
        <v>75752.52</v>
      </c>
      <c r="I299" s="210">
        <v>79800.24</v>
      </c>
      <c r="J299" s="202"/>
      <c r="K299" s="202"/>
    </row>
    <row r="300" spans="1:11" s="209" customFormat="1" ht="45.75" customHeight="1">
      <c r="A300" s="155" t="s">
        <v>439</v>
      </c>
      <c r="B300" s="150" t="s">
        <v>104</v>
      </c>
      <c r="C300" s="150" t="s">
        <v>361</v>
      </c>
      <c r="D300" s="150" t="s">
        <v>430</v>
      </c>
      <c r="E300" s="150" t="s">
        <v>440</v>
      </c>
      <c r="F300" s="156"/>
      <c r="G300" s="176">
        <f aca="true" t="shared" si="42" ref="G300:I303">G301</f>
        <v>305800</v>
      </c>
      <c r="H300" s="176">
        <f t="shared" si="42"/>
        <v>305800</v>
      </c>
      <c r="I300" s="176">
        <f t="shared" si="42"/>
        <v>305800</v>
      </c>
      <c r="J300" s="202"/>
      <c r="K300" s="202"/>
    </row>
    <row r="301" spans="1:11" s="209" customFormat="1" ht="18.75">
      <c r="A301" s="155" t="s">
        <v>441</v>
      </c>
      <c r="B301" s="150" t="s">
        <v>104</v>
      </c>
      <c r="C301" s="150" t="s">
        <v>361</v>
      </c>
      <c r="D301" s="150" t="s">
        <v>430</v>
      </c>
      <c r="E301" s="150" t="s">
        <v>442</v>
      </c>
      <c r="F301" s="156"/>
      <c r="G301" s="176">
        <f t="shared" si="42"/>
        <v>305800</v>
      </c>
      <c r="H301" s="176">
        <f t="shared" si="42"/>
        <v>305800</v>
      </c>
      <c r="I301" s="176">
        <f t="shared" si="42"/>
        <v>305800</v>
      </c>
      <c r="J301" s="202"/>
      <c r="K301" s="202"/>
    </row>
    <row r="302" spans="1:11" s="209" customFormat="1" ht="37.5">
      <c r="A302" s="159" t="s">
        <v>443</v>
      </c>
      <c r="B302" s="150" t="s">
        <v>104</v>
      </c>
      <c r="C302" s="150" t="s">
        <v>361</v>
      </c>
      <c r="D302" s="150" t="s">
        <v>430</v>
      </c>
      <c r="E302" s="150" t="s">
        <v>444</v>
      </c>
      <c r="F302" s="156"/>
      <c r="G302" s="176">
        <f t="shared" si="42"/>
        <v>305800</v>
      </c>
      <c r="H302" s="176">
        <f t="shared" si="42"/>
        <v>305800</v>
      </c>
      <c r="I302" s="176">
        <f t="shared" si="42"/>
        <v>305800</v>
      </c>
      <c r="J302" s="202"/>
      <c r="K302" s="202"/>
    </row>
    <row r="303" spans="1:11" s="209" customFormat="1" ht="37.5">
      <c r="A303" s="155" t="s">
        <v>445</v>
      </c>
      <c r="B303" s="150" t="s">
        <v>104</v>
      </c>
      <c r="C303" s="150" t="s">
        <v>361</v>
      </c>
      <c r="D303" s="150" t="s">
        <v>430</v>
      </c>
      <c r="E303" s="150" t="s">
        <v>446</v>
      </c>
      <c r="F303" s="156"/>
      <c r="G303" s="176">
        <f t="shared" si="42"/>
        <v>305800</v>
      </c>
      <c r="H303" s="176">
        <f t="shared" si="42"/>
        <v>305800</v>
      </c>
      <c r="I303" s="176">
        <f t="shared" si="42"/>
        <v>305800</v>
      </c>
      <c r="J303" s="202"/>
      <c r="K303" s="202"/>
    </row>
    <row r="304" spans="1:11" s="209" customFormat="1" ht="57" customHeight="1">
      <c r="A304" s="155" t="s">
        <v>371</v>
      </c>
      <c r="B304" s="150" t="s">
        <v>104</v>
      </c>
      <c r="C304" s="150" t="s">
        <v>361</v>
      </c>
      <c r="D304" s="150" t="s">
        <v>430</v>
      </c>
      <c r="E304" s="150" t="s">
        <v>446</v>
      </c>
      <c r="F304" s="156">
        <v>100</v>
      </c>
      <c r="G304" s="176">
        <v>305800</v>
      </c>
      <c r="H304" s="176">
        <v>305800</v>
      </c>
      <c r="I304" s="210">
        <v>305800</v>
      </c>
      <c r="J304" s="202"/>
      <c r="K304" s="202"/>
    </row>
    <row r="305" spans="1:11" s="209" customFormat="1" ht="18" customHeight="1">
      <c r="A305" s="157" t="s">
        <v>447</v>
      </c>
      <c r="B305" s="144" t="s">
        <v>104</v>
      </c>
      <c r="C305" s="144" t="s">
        <v>361</v>
      </c>
      <c r="D305" s="144" t="s">
        <v>448</v>
      </c>
      <c r="E305" s="144"/>
      <c r="F305" s="144"/>
      <c r="G305" s="203">
        <f aca="true" t="shared" si="43" ref="G305:I308">G306</f>
        <v>17951825.09</v>
      </c>
      <c r="H305" s="203">
        <f t="shared" si="43"/>
        <v>17784519.78</v>
      </c>
      <c r="I305" s="203">
        <f t="shared" si="43"/>
        <v>28383707.71</v>
      </c>
      <c r="J305" s="202"/>
      <c r="K305" s="202"/>
    </row>
    <row r="306" spans="1:11" s="209" customFormat="1" ht="40.5" customHeight="1">
      <c r="A306" s="155" t="s">
        <v>881</v>
      </c>
      <c r="B306" s="150" t="s">
        <v>104</v>
      </c>
      <c r="C306" s="150" t="s">
        <v>361</v>
      </c>
      <c r="D306" s="150" t="s">
        <v>448</v>
      </c>
      <c r="E306" s="150" t="s">
        <v>501</v>
      </c>
      <c r="F306" s="150"/>
      <c r="G306" s="176">
        <f t="shared" si="43"/>
        <v>17951825.09</v>
      </c>
      <c r="H306" s="176">
        <f t="shared" si="43"/>
        <v>17784519.78</v>
      </c>
      <c r="I306" s="176">
        <f t="shared" si="43"/>
        <v>28383707.71</v>
      </c>
      <c r="J306" s="202"/>
      <c r="K306" s="202"/>
    </row>
    <row r="307" spans="1:11" s="209" customFormat="1" ht="27" customHeight="1">
      <c r="A307" s="155" t="s">
        <v>502</v>
      </c>
      <c r="B307" s="150" t="s">
        <v>104</v>
      </c>
      <c r="C307" s="150" t="s">
        <v>361</v>
      </c>
      <c r="D307" s="150" t="s">
        <v>448</v>
      </c>
      <c r="E307" s="150" t="s">
        <v>503</v>
      </c>
      <c r="F307" s="150"/>
      <c r="G307" s="176">
        <f t="shared" si="43"/>
        <v>17951825.09</v>
      </c>
      <c r="H307" s="176">
        <f t="shared" si="43"/>
        <v>17784519.78</v>
      </c>
      <c r="I307" s="176">
        <f t="shared" si="43"/>
        <v>28383707.71</v>
      </c>
      <c r="J307" s="202"/>
      <c r="K307" s="202"/>
    </row>
    <row r="308" spans="1:11" s="209" customFormat="1" ht="18.75" customHeight="1">
      <c r="A308" s="155" t="s">
        <v>496</v>
      </c>
      <c r="B308" s="150" t="s">
        <v>104</v>
      </c>
      <c r="C308" s="150" t="s">
        <v>361</v>
      </c>
      <c r="D308" s="150" t="s">
        <v>448</v>
      </c>
      <c r="E308" s="150" t="s">
        <v>504</v>
      </c>
      <c r="F308" s="150"/>
      <c r="G308" s="176">
        <f t="shared" si="43"/>
        <v>17951825.09</v>
      </c>
      <c r="H308" s="176">
        <f t="shared" si="43"/>
        <v>17784519.78</v>
      </c>
      <c r="I308" s="176">
        <f t="shared" si="43"/>
        <v>28383707.71</v>
      </c>
      <c r="J308" s="202"/>
      <c r="K308" s="202"/>
    </row>
    <row r="309" spans="1:11" s="209" customFormat="1" ht="17.25" customHeight="1">
      <c r="A309" s="155" t="s">
        <v>505</v>
      </c>
      <c r="B309" s="150" t="s">
        <v>104</v>
      </c>
      <c r="C309" s="150" t="s">
        <v>361</v>
      </c>
      <c r="D309" s="150" t="s">
        <v>448</v>
      </c>
      <c r="E309" s="150" t="s">
        <v>504</v>
      </c>
      <c r="F309" s="150" t="s">
        <v>506</v>
      </c>
      <c r="G309" s="176">
        <f>16058081+5949665.18-250000+158781.57-1200-1750000-97152+157208-2348479.66-980420+1055341</f>
        <v>17951825.09</v>
      </c>
      <c r="H309" s="176">
        <v>17784519.78</v>
      </c>
      <c r="I309" s="210">
        <v>28383707.71</v>
      </c>
      <c r="J309" s="202"/>
      <c r="K309" s="202"/>
    </row>
    <row r="310" spans="1:11" s="209" customFormat="1" ht="42" customHeight="1">
      <c r="A310" s="148" t="s">
        <v>872</v>
      </c>
      <c r="B310" s="144" t="s">
        <v>104</v>
      </c>
      <c r="C310" s="144" t="s">
        <v>873</v>
      </c>
      <c r="D310" s="144"/>
      <c r="E310" s="144"/>
      <c r="F310" s="144"/>
      <c r="G310" s="203">
        <f>G311</f>
        <v>41804260</v>
      </c>
      <c r="H310" s="203">
        <f>H311</f>
        <v>28552634</v>
      </c>
      <c r="I310" s="203">
        <f>I311</f>
        <v>28552634</v>
      </c>
      <c r="J310" s="202"/>
      <c r="K310" s="202"/>
    </row>
    <row r="311" spans="1:11" s="209" customFormat="1" ht="36.75" customHeight="1">
      <c r="A311" s="157" t="s">
        <v>874</v>
      </c>
      <c r="B311" s="144" t="s">
        <v>104</v>
      </c>
      <c r="C311" s="144" t="s">
        <v>873</v>
      </c>
      <c r="D311" s="144" t="s">
        <v>361</v>
      </c>
      <c r="E311" s="144"/>
      <c r="F311" s="144"/>
      <c r="G311" s="203">
        <f aca="true" t="shared" si="44" ref="G311:I315">G312</f>
        <v>41804260</v>
      </c>
      <c r="H311" s="203">
        <f t="shared" si="44"/>
        <v>28552634</v>
      </c>
      <c r="I311" s="203">
        <f t="shared" si="44"/>
        <v>28552634</v>
      </c>
      <c r="J311" s="202"/>
      <c r="K311" s="202"/>
    </row>
    <row r="312" spans="1:11" s="209" customFormat="1" ht="38.25" customHeight="1">
      <c r="A312" s="155" t="s">
        <v>431</v>
      </c>
      <c r="B312" s="150" t="s">
        <v>104</v>
      </c>
      <c r="C312" s="150" t="s">
        <v>873</v>
      </c>
      <c r="D312" s="150" t="s">
        <v>361</v>
      </c>
      <c r="E312" s="150" t="s">
        <v>432</v>
      </c>
      <c r="F312" s="150"/>
      <c r="G312" s="176">
        <f t="shared" si="44"/>
        <v>41804260</v>
      </c>
      <c r="H312" s="176">
        <f t="shared" si="44"/>
        <v>28552634</v>
      </c>
      <c r="I312" s="176">
        <f t="shared" si="44"/>
        <v>28552634</v>
      </c>
      <c r="J312" s="202"/>
      <c r="K312" s="202"/>
    </row>
    <row r="313" spans="1:11" s="209" customFormat="1" ht="45.75" customHeight="1">
      <c r="A313" s="155" t="s">
        <v>875</v>
      </c>
      <c r="B313" s="150" t="s">
        <v>104</v>
      </c>
      <c r="C313" s="150" t="s">
        <v>873</v>
      </c>
      <c r="D313" s="150" t="s">
        <v>361</v>
      </c>
      <c r="E313" s="150" t="s">
        <v>876</v>
      </c>
      <c r="F313" s="150"/>
      <c r="G313" s="176">
        <f t="shared" si="44"/>
        <v>41804260</v>
      </c>
      <c r="H313" s="176">
        <f t="shared" si="44"/>
        <v>28552634</v>
      </c>
      <c r="I313" s="176">
        <f t="shared" si="44"/>
        <v>28552634</v>
      </c>
      <c r="J313" s="202"/>
      <c r="K313" s="202"/>
    </row>
    <row r="314" spans="1:11" s="209" customFormat="1" ht="39" customHeight="1">
      <c r="A314" s="159" t="s">
        <v>877</v>
      </c>
      <c r="B314" s="150" t="s">
        <v>104</v>
      </c>
      <c r="C314" s="150" t="s">
        <v>873</v>
      </c>
      <c r="D314" s="150" t="s">
        <v>361</v>
      </c>
      <c r="E314" s="150" t="s">
        <v>878</v>
      </c>
      <c r="F314" s="150"/>
      <c r="G314" s="176">
        <f>G315+G317</f>
        <v>41804260</v>
      </c>
      <c r="H314" s="176">
        <f>H315+H317</f>
        <v>28552634</v>
      </c>
      <c r="I314" s="176">
        <f>I315+I317</f>
        <v>28552634</v>
      </c>
      <c r="J314" s="202"/>
      <c r="K314" s="202"/>
    </row>
    <row r="315" spans="1:11" s="217" customFormat="1" ht="64.5" customHeight="1">
      <c r="A315" s="155" t="s">
        <v>879</v>
      </c>
      <c r="B315" s="150" t="s">
        <v>104</v>
      </c>
      <c r="C315" s="150" t="s">
        <v>873</v>
      </c>
      <c r="D315" s="150" t="s">
        <v>361</v>
      </c>
      <c r="E315" s="150" t="s">
        <v>880</v>
      </c>
      <c r="F315" s="150"/>
      <c r="G315" s="176">
        <f t="shared" si="44"/>
        <v>35690792</v>
      </c>
      <c r="H315" s="176">
        <f t="shared" si="44"/>
        <v>28552634</v>
      </c>
      <c r="I315" s="176">
        <f t="shared" si="44"/>
        <v>28552634</v>
      </c>
      <c r="J315" s="202"/>
      <c r="K315" s="202"/>
    </row>
    <row r="316" spans="1:11" s="209" customFormat="1" ht="18.75">
      <c r="A316" s="155" t="s">
        <v>509</v>
      </c>
      <c r="B316" s="150" t="s">
        <v>104</v>
      </c>
      <c r="C316" s="150" t="s">
        <v>873</v>
      </c>
      <c r="D316" s="150" t="s">
        <v>361</v>
      </c>
      <c r="E316" s="150" t="s">
        <v>880</v>
      </c>
      <c r="F316" s="150" t="s">
        <v>510</v>
      </c>
      <c r="G316" s="151">
        <v>35690792</v>
      </c>
      <c r="H316" s="169">
        <v>28552634</v>
      </c>
      <c r="I316" s="170">
        <v>28552634</v>
      </c>
      <c r="J316" s="202"/>
      <c r="K316" s="202"/>
    </row>
    <row r="317" spans="1:11" s="209" customFormat="1" ht="37.5">
      <c r="A317" s="317" t="s">
        <v>1054</v>
      </c>
      <c r="B317" s="318" t="s">
        <v>104</v>
      </c>
      <c r="C317" s="318" t="s">
        <v>873</v>
      </c>
      <c r="D317" s="318" t="s">
        <v>361</v>
      </c>
      <c r="E317" s="318" t="s">
        <v>980</v>
      </c>
      <c r="F317" s="318"/>
      <c r="G317" s="176">
        <f>G318</f>
        <v>6113468</v>
      </c>
      <c r="H317" s="176">
        <f>H318</f>
        <v>0</v>
      </c>
      <c r="I317" s="176">
        <f>I318</f>
        <v>0</v>
      </c>
      <c r="J317" s="202"/>
      <c r="K317" s="202"/>
    </row>
    <row r="318" spans="1:11" s="209" customFormat="1" ht="18.75">
      <c r="A318" s="317" t="s">
        <v>509</v>
      </c>
      <c r="B318" s="318" t="s">
        <v>104</v>
      </c>
      <c r="C318" s="318" t="s">
        <v>873</v>
      </c>
      <c r="D318" s="318" t="s">
        <v>361</v>
      </c>
      <c r="E318" s="318" t="s">
        <v>980</v>
      </c>
      <c r="F318" s="318" t="s">
        <v>510</v>
      </c>
      <c r="G318" s="176">
        <v>6113468</v>
      </c>
      <c r="H318" s="169">
        <v>0</v>
      </c>
      <c r="I318" s="320">
        <v>0</v>
      </c>
      <c r="J318" s="202"/>
      <c r="K318" s="202"/>
    </row>
    <row r="319" spans="1:11" s="209" customFormat="1" ht="37.5" customHeight="1">
      <c r="A319" s="157" t="s">
        <v>110</v>
      </c>
      <c r="B319" s="144" t="s">
        <v>109</v>
      </c>
      <c r="C319" s="144"/>
      <c r="D319" s="144"/>
      <c r="E319" s="144"/>
      <c r="F319" s="144"/>
      <c r="G319" s="203">
        <f>G320+G327+G458</f>
        <v>543807231.06</v>
      </c>
      <c r="H319" s="203">
        <f>H320+H327+H458</f>
        <v>533813325.07</v>
      </c>
      <c r="I319" s="203">
        <f>I320+I327+I458</f>
        <v>534309824.62</v>
      </c>
      <c r="J319" s="202"/>
      <c r="K319" s="202"/>
    </row>
    <row r="320" spans="1:11" s="209" customFormat="1" ht="19.5" customHeight="1">
      <c r="A320" s="157" t="s">
        <v>889</v>
      </c>
      <c r="B320" s="144" t="s">
        <v>109</v>
      </c>
      <c r="C320" s="144" t="s">
        <v>396</v>
      </c>
      <c r="D320" s="144"/>
      <c r="E320" s="144"/>
      <c r="F320" s="144"/>
      <c r="G320" s="203">
        <f aca="true" t="shared" si="45" ref="G320:I325">G321</f>
        <v>175200</v>
      </c>
      <c r="H320" s="203">
        <f t="shared" si="45"/>
        <v>182208</v>
      </c>
      <c r="I320" s="203">
        <f t="shared" si="45"/>
        <v>189496.32</v>
      </c>
      <c r="J320" s="202"/>
      <c r="K320" s="202"/>
    </row>
    <row r="321" spans="1:11" s="209" customFormat="1" ht="18.75" customHeight="1">
      <c r="A321" s="157" t="s">
        <v>535</v>
      </c>
      <c r="B321" s="144" t="s">
        <v>109</v>
      </c>
      <c r="C321" s="144" t="s">
        <v>396</v>
      </c>
      <c r="D321" s="144" t="s">
        <v>361</v>
      </c>
      <c r="E321" s="144"/>
      <c r="F321" s="144"/>
      <c r="G321" s="203">
        <f t="shared" si="45"/>
        <v>175200</v>
      </c>
      <c r="H321" s="203">
        <f t="shared" si="45"/>
        <v>182208</v>
      </c>
      <c r="I321" s="203">
        <f t="shared" si="45"/>
        <v>189496.32</v>
      </c>
      <c r="J321" s="202"/>
      <c r="K321" s="202"/>
    </row>
    <row r="322" spans="1:13" s="209" customFormat="1" ht="37.5" customHeight="1">
      <c r="A322" s="155" t="s">
        <v>439</v>
      </c>
      <c r="B322" s="150" t="s">
        <v>109</v>
      </c>
      <c r="C322" s="150" t="s">
        <v>396</v>
      </c>
      <c r="D322" s="150" t="s">
        <v>361</v>
      </c>
      <c r="E322" s="150" t="s">
        <v>440</v>
      </c>
      <c r="F322" s="150"/>
      <c r="G322" s="176">
        <f t="shared" si="45"/>
        <v>175200</v>
      </c>
      <c r="H322" s="176">
        <f t="shared" si="45"/>
        <v>182208</v>
      </c>
      <c r="I322" s="176">
        <f t="shared" si="45"/>
        <v>189496.32</v>
      </c>
      <c r="J322" s="202"/>
      <c r="K322" s="202"/>
      <c r="L322" s="207"/>
      <c r="M322" s="207"/>
    </row>
    <row r="323" spans="1:13" s="209" customFormat="1" ht="42" customHeight="1">
      <c r="A323" s="155" t="s">
        <v>536</v>
      </c>
      <c r="B323" s="150" t="s">
        <v>109</v>
      </c>
      <c r="C323" s="150" t="s">
        <v>396</v>
      </c>
      <c r="D323" s="150" t="s">
        <v>361</v>
      </c>
      <c r="E323" s="150" t="s">
        <v>537</v>
      </c>
      <c r="F323" s="150"/>
      <c r="G323" s="176">
        <f t="shared" si="45"/>
        <v>175200</v>
      </c>
      <c r="H323" s="176">
        <f t="shared" si="45"/>
        <v>182208</v>
      </c>
      <c r="I323" s="176">
        <f t="shared" si="45"/>
        <v>189496.32</v>
      </c>
      <c r="J323" s="202"/>
      <c r="K323" s="202"/>
      <c r="L323" s="207"/>
      <c r="M323" s="207"/>
    </row>
    <row r="324" spans="1:13" s="209" customFormat="1" ht="37.5" customHeight="1">
      <c r="A324" s="155" t="s">
        <v>538</v>
      </c>
      <c r="B324" s="150" t="s">
        <v>109</v>
      </c>
      <c r="C324" s="150" t="s">
        <v>396</v>
      </c>
      <c r="D324" s="150" t="s">
        <v>361</v>
      </c>
      <c r="E324" s="150" t="s">
        <v>539</v>
      </c>
      <c r="F324" s="150"/>
      <c r="G324" s="176">
        <f>G325</f>
        <v>175200</v>
      </c>
      <c r="H324" s="176">
        <f t="shared" si="45"/>
        <v>182208</v>
      </c>
      <c r="I324" s="176">
        <f t="shared" si="45"/>
        <v>189496.32</v>
      </c>
      <c r="J324" s="202"/>
      <c r="K324" s="202"/>
      <c r="L324" s="207"/>
      <c r="M324" s="207"/>
    </row>
    <row r="325" spans="1:11" s="217" customFormat="1" ht="21" customHeight="1">
      <c r="A325" s="155" t="s">
        <v>540</v>
      </c>
      <c r="B325" s="150" t="s">
        <v>109</v>
      </c>
      <c r="C325" s="150" t="s">
        <v>396</v>
      </c>
      <c r="D325" s="150" t="s">
        <v>361</v>
      </c>
      <c r="E325" s="150" t="s">
        <v>541</v>
      </c>
      <c r="F325" s="150"/>
      <c r="G325" s="176">
        <f t="shared" si="45"/>
        <v>175200</v>
      </c>
      <c r="H325" s="176">
        <f t="shared" si="45"/>
        <v>182208</v>
      </c>
      <c r="I325" s="176">
        <f t="shared" si="45"/>
        <v>189496.32</v>
      </c>
      <c r="J325" s="202"/>
      <c r="K325" s="202"/>
    </row>
    <row r="326" spans="1:11" s="217" customFormat="1" ht="38.25" customHeight="1">
      <c r="A326" s="155" t="s">
        <v>456</v>
      </c>
      <c r="B326" s="150" t="s">
        <v>109</v>
      </c>
      <c r="C326" s="150" t="s">
        <v>396</v>
      </c>
      <c r="D326" s="150" t="s">
        <v>361</v>
      </c>
      <c r="E326" s="150" t="s">
        <v>541</v>
      </c>
      <c r="F326" s="150" t="s">
        <v>457</v>
      </c>
      <c r="G326" s="176">
        <v>175200</v>
      </c>
      <c r="H326" s="176">
        <v>182208</v>
      </c>
      <c r="I326" s="210">
        <v>189496.32</v>
      </c>
      <c r="J326" s="202"/>
      <c r="K326" s="202"/>
    </row>
    <row r="327" spans="1:11" s="209" customFormat="1" ht="18.75">
      <c r="A327" s="157" t="s">
        <v>894</v>
      </c>
      <c r="B327" s="144" t="s">
        <v>109</v>
      </c>
      <c r="C327" s="144" t="s">
        <v>627</v>
      </c>
      <c r="D327" s="144"/>
      <c r="E327" s="144"/>
      <c r="F327" s="144"/>
      <c r="G327" s="203">
        <f>G328+G358+G425+G438</f>
        <v>520490677.05999994</v>
      </c>
      <c r="H327" s="203">
        <f>H328+H358+H425+H438</f>
        <v>510490813.07</v>
      </c>
      <c r="I327" s="203">
        <f>I328+I358+I425+I438</f>
        <v>510981224.3</v>
      </c>
      <c r="J327" s="202"/>
      <c r="K327" s="202"/>
    </row>
    <row r="328" spans="1:11" s="209" customFormat="1" ht="20.25" customHeight="1">
      <c r="A328" s="157" t="s">
        <v>628</v>
      </c>
      <c r="B328" s="144" t="s">
        <v>109</v>
      </c>
      <c r="C328" s="144" t="s">
        <v>627</v>
      </c>
      <c r="D328" s="144" t="s">
        <v>361</v>
      </c>
      <c r="E328" s="144"/>
      <c r="F328" s="144"/>
      <c r="G328" s="203">
        <f>G329+G348+G353</f>
        <v>83278667.1</v>
      </c>
      <c r="H328" s="203">
        <f>H329+H348+H353</f>
        <v>81555594.23</v>
      </c>
      <c r="I328" s="203">
        <f>I329+I348+I353</f>
        <v>81555594.23</v>
      </c>
      <c r="J328" s="202"/>
      <c r="K328" s="202"/>
    </row>
    <row r="329" spans="1:11" s="209" customFormat="1" ht="42" customHeight="1">
      <c r="A329" s="155" t="s">
        <v>629</v>
      </c>
      <c r="B329" s="150" t="s">
        <v>109</v>
      </c>
      <c r="C329" s="150" t="s">
        <v>627</v>
      </c>
      <c r="D329" s="150" t="s">
        <v>361</v>
      </c>
      <c r="E329" s="150" t="s">
        <v>630</v>
      </c>
      <c r="F329" s="150"/>
      <c r="G329" s="176">
        <f>G330</f>
        <v>83062783.44</v>
      </c>
      <c r="H329" s="176">
        <f>H330</f>
        <v>81529116.49000001</v>
      </c>
      <c r="I329" s="176">
        <f>I330</f>
        <v>81529116.49000001</v>
      </c>
      <c r="J329" s="202"/>
      <c r="K329" s="202"/>
    </row>
    <row r="330" spans="1:11" s="209" customFormat="1" ht="30" customHeight="1">
      <c r="A330" s="155" t="s">
        <v>631</v>
      </c>
      <c r="B330" s="150" t="s">
        <v>109</v>
      </c>
      <c r="C330" s="150" t="s">
        <v>627</v>
      </c>
      <c r="D330" s="150" t="s">
        <v>361</v>
      </c>
      <c r="E330" s="150" t="s">
        <v>632</v>
      </c>
      <c r="F330" s="150"/>
      <c r="G330" s="176">
        <f>G331+G334+G341</f>
        <v>83062783.44</v>
      </c>
      <c r="H330" s="176">
        <f>H331+H334+H341</f>
        <v>81529116.49000001</v>
      </c>
      <c r="I330" s="176">
        <f>I331+I334+I341</f>
        <v>81529116.49000001</v>
      </c>
      <c r="J330" s="202"/>
      <c r="K330" s="202"/>
    </row>
    <row r="331" spans="1:11" s="209" customFormat="1" ht="30.75" customHeight="1">
      <c r="A331" s="159" t="s">
        <v>633</v>
      </c>
      <c r="B331" s="150" t="s">
        <v>109</v>
      </c>
      <c r="C331" s="150" t="s">
        <v>627</v>
      </c>
      <c r="D331" s="150" t="s">
        <v>361</v>
      </c>
      <c r="E331" s="150" t="s">
        <v>634</v>
      </c>
      <c r="F331" s="150"/>
      <c r="G331" s="176">
        <f aca="true" t="shared" si="46" ref="G331:I332">G332</f>
        <v>43955533</v>
      </c>
      <c r="H331" s="176">
        <f t="shared" si="46"/>
        <v>43955533</v>
      </c>
      <c r="I331" s="176">
        <f t="shared" si="46"/>
        <v>43955533</v>
      </c>
      <c r="J331" s="202"/>
      <c r="K331" s="202"/>
    </row>
    <row r="332" spans="1:11" s="209" customFormat="1" ht="107.25" customHeight="1">
      <c r="A332" s="155" t="s">
        <v>635</v>
      </c>
      <c r="B332" s="150" t="s">
        <v>109</v>
      </c>
      <c r="C332" s="150" t="s">
        <v>627</v>
      </c>
      <c r="D332" s="150" t="s">
        <v>361</v>
      </c>
      <c r="E332" s="150" t="s">
        <v>636</v>
      </c>
      <c r="F332" s="150"/>
      <c r="G332" s="176">
        <f t="shared" si="46"/>
        <v>43955533</v>
      </c>
      <c r="H332" s="176">
        <f t="shared" si="46"/>
        <v>43955533</v>
      </c>
      <c r="I332" s="176">
        <f t="shared" si="46"/>
        <v>43955533</v>
      </c>
      <c r="J332" s="202"/>
      <c r="K332" s="202"/>
    </row>
    <row r="333" spans="1:11" s="209" customFormat="1" ht="37.5" customHeight="1">
      <c r="A333" s="155" t="s">
        <v>456</v>
      </c>
      <c r="B333" s="150" t="s">
        <v>109</v>
      </c>
      <c r="C333" s="150" t="s">
        <v>627</v>
      </c>
      <c r="D333" s="150" t="s">
        <v>361</v>
      </c>
      <c r="E333" s="150" t="s">
        <v>636</v>
      </c>
      <c r="F333" s="150" t="s">
        <v>457</v>
      </c>
      <c r="G333" s="151">
        <v>43955533</v>
      </c>
      <c r="H333" s="151">
        <v>43955533</v>
      </c>
      <c r="I333" s="152">
        <v>43955533</v>
      </c>
      <c r="J333" s="202"/>
      <c r="K333" s="202"/>
    </row>
    <row r="334" spans="1:11" s="209" customFormat="1" ht="49.5" customHeight="1">
      <c r="A334" s="155" t="s">
        <v>637</v>
      </c>
      <c r="B334" s="150" t="s">
        <v>109</v>
      </c>
      <c r="C334" s="150" t="s">
        <v>627</v>
      </c>
      <c r="D334" s="150" t="s">
        <v>361</v>
      </c>
      <c r="E334" s="150" t="s">
        <v>638</v>
      </c>
      <c r="F334" s="150"/>
      <c r="G334" s="176">
        <f>G335+G337+G339</f>
        <v>361289.92</v>
      </c>
      <c r="H334" s="176">
        <f>H335+H337+H339</f>
        <v>322786.92</v>
      </c>
      <c r="I334" s="176">
        <f>I335+I337+I339</f>
        <v>322786.92</v>
      </c>
      <c r="J334" s="202"/>
      <c r="K334" s="202"/>
    </row>
    <row r="335" spans="1:11" s="209" customFormat="1" ht="42" customHeight="1">
      <c r="A335" s="155" t="s">
        <v>639</v>
      </c>
      <c r="B335" s="150" t="s">
        <v>109</v>
      </c>
      <c r="C335" s="150" t="s">
        <v>627</v>
      </c>
      <c r="D335" s="150" t="s">
        <v>361</v>
      </c>
      <c r="E335" s="150" t="s">
        <v>640</v>
      </c>
      <c r="F335" s="150"/>
      <c r="G335" s="176">
        <f>G336</f>
        <v>38503</v>
      </c>
      <c r="H335" s="176">
        <f>H336</f>
        <v>0</v>
      </c>
      <c r="I335" s="176">
        <f>I336</f>
        <v>0</v>
      </c>
      <c r="J335" s="202"/>
      <c r="K335" s="202"/>
    </row>
    <row r="336" spans="1:11" s="209" customFormat="1" ht="39.75" customHeight="1">
      <c r="A336" s="155" t="s">
        <v>456</v>
      </c>
      <c r="B336" s="150" t="s">
        <v>109</v>
      </c>
      <c r="C336" s="150" t="s">
        <v>627</v>
      </c>
      <c r="D336" s="150" t="s">
        <v>361</v>
      </c>
      <c r="E336" s="150" t="s">
        <v>640</v>
      </c>
      <c r="F336" s="150" t="s">
        <v>457</v>
      </c>
      <c r="G336" s="176">
        <v>38503</v>
      </c>
      <c r="H336" s="176">
        <v>0</v>
      </c>
      <c r="I336" s="210">
        <v>0</v>
      </c>
      <c r="J336" s="202"/>
      <c r="K336" s="202"/>
    </row>
    <row r="337" spans="1:11" s="209" customFormat="1" ht="42" customHeight="1">
      <c r="A337" s="155" t="s">
        <v>641</v>
      </c>
      <c r="B337" s="150" t="s">
        <v>109</v>
      </c>
      <c r="C337" s="150" t="s">
        <v>627</v>
      </c>
      <c r="D337" s="150" t="s">
        <v>361</v>
      </c>
      <c r="E337" s="150" t="s">
        <v>642</v>
      </c>
      <c r="F337" s="150"/>
      <c r="G337" s="176">
        <f>G338</f>
        <v>252817</v>
      </c>
      <c r="H337" s="176">
        <f>H338</f>
        <v>252817</v>
      </c>
      <c r="I337" s="176">
        <f>I338</f>
        <v>252817</v>
      </c>
      <c r="J337" s="202"/>
      <c r="K337" s="202"/>
    </row>
    <row r="338" spans="1:11" s="209" customFormat="1" ht="36.75" customHeight="1">
      <c r="A338" s="155" t="s">
        <v>456</v>
      </c>
      <c r="B338" s="150" t="s">
        <v>109</v>
      </c>
      <c r="C338" s="150" t="s">
        <v>627</v>
      </c>
      <c r="D338" s="150" t="s">
        <v>361</v>
      </c>
      <c r="E338" s="150" t="s">
        <v>642</v>
      </c>
      <c r="F338" s="150" t="s">
        <v>457</v>
      </c>
      <c r="G338" s="176">
        <v>252817</v>
      </c>
      <c r="H338" s="176">
        <v>252817</v>
      </c>
      <c r="I338" s="210">
        <v>252817</v>
      </c>
      <c r="J338" s="202"/>
      <c r="K338" s="202"/>
    </row>
    <row r="339" spans="1:11" s="209" customFormat="1" ht="63" customHeight="1">
      <c r="A339" s="155" t="s">
        <v>643</v>
      </c>
      <c r="B339" s="150" t="s">
        <v>109</v>
      </c>
      <c r="C339" s="150" t="s">
        <v>627</v>
      </c>
      <c r="D339" s="150" t="s">
        <v>361</v>
      </c>
      <c r="E339" s="150" t="s">
        <v>644</v>
      </c>
      <c r="F339" s="150"/>
      <c r="G339" s="176">
        <f>G340</f>
        <v>69969.92</v>
      </c>
      <c r="H339" s="176">
        <f>H340</f>
        <v>69969.92</v>
      </c>
      <c r="I339" s="176">
        <f>I340</f>
        <v>69969.92</v>
      </c>
      <c r="J339" s="202"/>
      <c r="K339" s="202"/>
    </row>
    <row r="340" spans="1:11" s="209" customFormat="1" ht="47.25" customHeight="1">
      <c r="A340" s="155" t="s">
        <v>456</v>
      </c>
      <c r="B340" s="150" t="s">
        <v>109</v>
      </c>
      <c r="C340" s="150" t="s">
        <v>627</v>
      </c>
      <c r="D340" s="150" t="s">
        <v>361</v>
      </c>
      <c r="E340" s="150" t="s">
        <v>644</v>
      </c>
      <c r="F340" s="150" t="s">
        <v>457</v>
      </c>
      <c r="G340" s="176">
        <v>69969.92</v>
      </c>
      <c r="H340" s="176">
        <v>69969.92</v>
      </c>
      <c r="I340" s="210">
        <v>69969.92</v>
      </c>
      <c r="J340" s="202"/>
      <c r="K340" s="202"/>
    </row>
    <row r="341" spans="1:11" s="209" customFormat="1" ht="43.5" customHeight="1">
      <c r="A341" s="155" t="s">
        <v>645</v>
      </c>
      <c r="B341" s="150" t="s">
        <v>109</v>
      </c>
      <c r="C341" s="150" t="s">
        <v>627</v>
      </c>
      <c r="D341" s="150" t="s">
        <v>361</v>
      </c>
      <c r="E341" s="150" t="s">
        <v>646</v>
      </c>
      <c r="F341" s="150"/>
      <c r="G341" s="176">
        <f>G342+G344+G346</f>
        <v>38745960.52</v>
      </c>
      <c r="H341" s="176">
        <f>H342+H344+H346</f>
        <v>37250796.57</v>
      </c>
      <c r="I341" s="176">
        <f>I342+I344+I346</f>
        <v>37250796.57</v>
      </c>
      <c r="J341" s="202"/>
      <c r="K341" s="202"/>
    </row>
    <row r="342" spans="1:11" s="209" customFormat="1" ht="38.25" customHeight="1">
      <c r="A342" s="155" t="s">
        <v>521</v>
      </c>
      <c r="B342" s="150" t="s">
        <v>109</v>
      </c>
      <c r="C342" s="150" t="s">
        <v>627</v>
      </c>
      <c r="D342" s="150" t="s">
        <v>361</v>
      </c>
      <c r="E342" s="150" t="s">
        <v>647</v>
      </c>
      <c r="F342" s="150"/>
      <c r="G342" s="176">
        <f>G343</f>
        <v>36589371.52</v>
      </c>
      <c r="H342" s="176">
        <f>H343</f>
        <v>37250796.57</v>
      </c>
      <c r="I342" s="176">
        <f>I343</f>
        <v>37250796.57</v>
      </c>
      <c r="J342" s="202"/>
      <c r="K342" s="202"/>
    </row>
    <row r="343" spans="1:11" s="209" customFormat="1" ht="38.25" customHeight="1">
      <c r="A343" s="155" t="s">
        <v>456</v>
      </c>
      <c r="B343" s="150" t="s">
        <v>109</v>
      </c>
      <c r="C343" s="150" t="s">
        <v>627</v>
      </c>
      <c r="D343" s="150" t="s">
        <v>361</v>
      </c>
      <c r="E343" s="150" t="s">
        <v>647</v>
      </c>
      <c r="F343" s="150" t="s">
        <v>457</v>
      </c>
      <c r="G343" s="176">
        <v>36589371.52</v>
      </c>
      <c r="H343" s="176">
        <f>37251996.57-1200</f>
        <v>37250796.57</v>
      </c>
      <c r="I343" s="210">
        <f>37251996.57-1200</f>
        <v>37250796.57</v>
      </c>
      <c r="J343" s="202"/>
      <c r="K343" s="202"/>
    </row>
    <row r="344" spans="1:11" s="209" customFormat="1" ht="26.25" customHeight="1">
      <c r="A344" s="155" t="s">
        <v>648</v>
      </c>
      <c r="B344" s="150" t="s">
        <v>109</v>
      </c>
      <c r="C344" s="150" t="s">
        <v>627</v>
      </c>
      <c r="D344" s="150" t="s">
        <v>361</v>
      </c>
      <c r="E344" s="150" t="s">
        <v>649</v>
      </c>
      <c r="F344" s="150"/>
      <c r="G344" s="176">
        <f>G345</f>
        <v>1293953</v>
      </c>
      <c r="H344" s="176">
        <f>H345</f>
        <v>0</v>
      </c>
      <c r="I344" s="176">
        <f>I345</f>
        <v>0</v>
      </c>
      <c r="J344" s="202"/>
      <c r="K344" s="202"/>
    </row>
    <row r="345" spans="1:11" s="209" customFormat="1" ht="38.25" customHeight="1">
      <c r="A345" s="155" t="s">
        <v>456</v>
      </c>
      <c r="B345" s="150" t="s">
        <v>109</v>
      </c>
      <c r="C345" s="150" t="s">
        <v>627</v>
      </c>
      <c r="D345" s="150" t="s">
        <v>361</v>
      </c>
      <c r="E345" s="150" t="s">
        <v>649</v>
      </c>
      <c r="F345" s="150" t="s">
        <v>457</v>
      </c>
      <c r="G345" s="176">
        <v>1293953</v>
      </c>
      <c r="H345" s="176">
        <v>0</v>
      </c>
      <c r="I345" s="210">
        <v>0</v>
      </c>
      <c r="J345" s="202"/>
      <c r="K345" s="202"/>
    </row>
    <row r="346" spans="1:11" s="209" customFormat="1" ht="38.25" customHeight="1">
      <c r="A346" s="155" t="s">
        <v>650</v>
      </c>
      <c r="B346" s="150" t="s">
        <v>109</v>
      </c>
      <c r="C346" s="150" t="s">
        <v>627</v>
      </c>
      <c r="D346" s="150" t="s">
        <v>361</v>
      </c>
      <c r="E346" s="150" t="s">
        <v>651</v>
      </c>
      <c r="F346" s="150"/>
      <c r="G346" s="176">
        <f>G347</f>
        <v>862636</v>
      </c>
      <c r="H346" s="176">
        <f>H347</f>
        <v>0</v>
      </c>
      <c r="I346" s="176">
        <f>I347</f>
        <v>0</v>
      </c>
      <c r="J346" s="202"/>
      <c r="K346" s="202"/>
    </row>
    <row r="347" spans="1:11" s="209" customFormat="1" ht="38.25" customHeight="1">
      <c r="A347" s="155" t="s">
        <v>456</v>
      </c>
      <c r="B347" s="150" t="s">
        <v>109</v>
      </c>
      <c r="C347" s="150" t="s">
        <v>627</v>
      </c>
      <c r="D347" s="150" t="s">
        <v>361</v>
      </c>
      <c r="E347" s="150" t="s">
        <v>651</v>
      </c>
      <c r="F347" s="150" t="s">
        <v>457</v>
      </c>
      <c r="G347" s="176">
        <v>862636</v>
      </c>
      <c r="H347" s="176">
        <v>0</v>
      </c>
      <c r="I347" s="210">
        <v>0</v>
      </c>
      <c r="J347" s="202"/>
      <c r="K347" s="202"/>
    </row>
    <row r="348" spans="1:11" s="209" customFormat="1" ht="48" customHeight="1">
      <c r="A348" s="155" t="s">
        <v>652</v>
      </c>
      <c r="B348" s="150" t="s">
        <v>109</v>
      </c>
      <c r="C348" s="150" t="s">
        <v>627</v>
      </c>
      <c r="D348" s="150" t="s">
        <v>361</v>
      </c>
      <c r="E348" s="150" t="s">
        <v>653</v>
      </c>
      <c r="F348" s="150"/>
      <c r="G348" s="176">
        <f aca="true" t="shared" si="47" ref="G348:I351">G349</f>
        <v>20000</v>
      </c>
      <c r="H348" s="176">
        <f t="shared" si="47"/>
        <v>20000</v>
      </c>
      <c r="I348" s="176">
        <f t="shared" si="47"/>
        <v>20000</v>
      </c>
      <c r="J348" s="202"/>
      <c r="K348" s="202"/>
    </row>
    <row r="349" spans="1:11" s="209" customFormat="1" ht="47.25" customHeight="1">
      <c r="A349" s="155" t="s">
        <v>654</v>
      </c>
      <c r="B349" s="150" t="s">
        <v>109</v>
      </c>
      <c r="C349" s="150" t="s">
        <v>627</v>
      </c>
      <c r="D349" s="150" t="s">
        <v>361</v>
      </c>
      <c r="E349" s="150" t="s">
        <v>655</v>
      </c>
      <c r="F349" s="150"/>
      <c r="G349" s="176">
        <f t="shared" si="47"/>
        <v>20000</v>
      </c>
      <c r="H349" s="176">
        <f t="shared" si="47"/>
        <v>20000</v>
      </c>
      <c r="I349" s="176">
        <f t="shared" si="47"/>
        <v>20000</v>
      </c>
      <c r="J349" s="202"/>
      <c r="K349" s="202"/>
    </row>
    <row r="350" spans="1:11" s="209" customFormat="1" ht="38.25" customHeight="1">
      <c r="A350" s="155" t="s">
        <v>656</v>
      </c>
      <c r="B350" s="150" t="s">
        <v>109</v>
      </c>
      <c r="C350" s="150" t="s">
        <v>627</v>
      </c>
      <c r="D350" s="150" t="s">
        <v>361</v>
      </c>
      <c r="E350" s="150" t="s">
        <v>657</v>
      </c>
      <c r="F350" s="150"/>
      <c r="G350" s="176">
        <f t="shared" si="47"/>
        <v>20000</v>
      </c>
      <c r="H350" s="176">
        <f t="shared" si="47"/>
        <v>20000</v>
      </c>
      <c r="I350" s="176">
        <f t="shared" si="47"/>
        <v>20000</v>
      </c>
      <c r="J350" s="202"/>
      <c r="K350" s="202"/>
    </row>
    <row r="351" spans="1:11" s="209" customFormat="1" ht="28.5" customHeight="1">
      <c r="A351" s="155" t="s">
        <v>658</v>
      </c>
      <c r="B351" s="150" t="s">
        <v>109</v>
      </c>
      <c r="C351" s="150" t="s">
        <v>627</v>
      </c>
      <c r="D351" s="150" t="s">
        <v>361</v>
      </c>
      <c r="E351" s="150" t="s">
        <v>659</v>
      </c>
      <c r="F351" s="150"/>
      <c r="G351" s="176">
        <f t="shared" si="47"/>
        <v>20000</v>
      </c>
      <c r="H351" s="176">
        <f t="shared" si="47"/>
        <v>20000</v>
      </c>
      <c r="I351" s="176">
        <f t="shared" si="47"/>
        <v>20000</v>
      </c>
      <c r="J351" s="202"/>
      <c r="K351" s="202"/>
    </row>
    <row r="352" spans="1:11" s="209" customFormat="1" ht="38.25" customHeight="1">
      <c r="A352" s="155" t="s">
        <v>456</v>
      </c>
      <c r="B352" s="150" t="s">
        <v>109</v>
      </c>
      <c r="C352" s="150" t="s">
        <v>627</v>
      </c>
      <c r="D352" s="150" t="s">
        <v>361</v>
      </c>
      <c r="E352" s="150" t="s">
        <v>659</v>
      </c>
      <c r="F352" s="150" t="s">
        <v>457</v>
      </c>
      <c r="G352" s="176">
        <v>20000</v>
      </c>
      <c r="H352" s="176">
        <v>20000</v>
      </c>
      <c r="I352" s="210">
        <v>20000</v>
      </c>
      <c r="J352" s="202"/>
      <c r="K352" s="202"/>
    </row>
    <row r="353" spans="1:11" s="209" customFormat="1" ht="84" customHeight="1">
      <c r="A353" s="155" t="s">
        <v>526</v>
      </c>
      <c r="B353" s="150" t="s">
        <v>109</v>
      </c>
      <c r="C353" s="150" t="s">
        <v>627</v>
      </c>
      <c r="D353" s="150" t="s">
        <v>361</v>
      </c>
      <c r="E353" s="150" t="s">
        <v>527</v>
      </c>
      <c r="F353" s="144"/>
      <c r="G353" s="176">
        <f aca="true" t="shared" si="48" ref="G353:I356">G354</f>
        <v>195883.66</v>
      </c>
      <c r="H353" s="176">
        <f t="shared" si="48"/>
        <v>6477.74</v>
      </c>
      <c r="I353" s="176">
        <f t="shared" si="48"/>
        <v>6477.74</v>
      </c>
      <c r="J353" s="202"/>
      <c r="K353" s="202"/>
    </row>
    <row r="354" spans="1:11" s="209" customFormat="1" ht="58.5" customHeight="1">
      <c r="A354" s="155" t="s">
        <v>528</v>
      </c>
      <c r="B354" s="150" t="s">
        <v>109</v>
      </c>
      <c r="C354" s="150" t="s">
        <v>627</v>
      </c>
      <c r="D354" s="150" t="s">
        <v>361</v>
      </c>
      <c r="E354" s="150" t="s">
        <v>529</v>
      </c>
      <c r="F354" s="150"/>
      <c r="G354" s="176">
        <f t="shared" si="48"/>
        <v>195883.66</v>
      </c>
      <c r="H354" s="176">
        <f t="shared" si="48"/>
        <v>6477.74</v>
      </c>
      <c r="I354" s="176">
        <f t="shared" si="48"/>
        <v>6477.74</v>
      </c>
      <c r="J354" s="202"/>
      <c r="K354" s="202"/>
    </row>
    <row r="355" spans="1:11" s="209" customFormat="1" ht="80.25" customHeight="1">
      <c r="A355" s="155" t="s">
        <v>530</v>
      </c>
      <c r="B355" s="150" t="s">
        <v>109</v>
      </c>
      <c r="C355" s="150" t="s">
        <v>627</v>
      </c>
      <c r="D355" s="150" t="s">
        <v>361</v>
      </c>
      <c r="E355" s="150" t="s">
        <v>531</v>
      </c>
      <c r="F355" s="150"/>
      <c r="G355" s="176">
        <f t="shared" si="48"/>
        <v>195883.66</v>
      </c>
      <c r="H355" s="176">
        <f t="shared" si="48"/>
        <v>6477.74</v>
      </c>
      <c r="I355" s="176">
        <f t="shared" si="48"/>
        <v>6477.74</v>
      </c>
      <c r="J355" s="202"/>
      <c r="K355" s="202"/>
    </row>
    <row r="356" spans="1:11" s="209" customFormat="1" ht="53.25" customHeight="1">
      <c r="A356" s="155" t="s">
        <v>532</v>
      </c>
      <c r="B356" s="150" t="s">
        <v>109</v>
      </c>
      <c r="C356" s="150" t="s">
        <v>627</v>
      </c>
      <c r="D356" s="150" t="s">
        <v>361</v>
      </c>
      <c r="E356" s="150" t="s">
        <v>533</v>
      </c>
      <c r="F356" s="150"/>
      <c r="G356" s="176">
        <f t="shared" si="48"/>
        <v>195883.66</v>
      </c>
      <c r="H356" s="176">
        <f t="shared" si="48"/>
        <v>6477.74</v>
      </c>
      <c r="I356" s="176">
        <f t="shared" si="48"/>
        <v>6477.74</v>
      </c>
      <c r="J356" s="202"/>
      <c r="K356" s="202"/>
    </row>
    <row r="357" spans="1:12" s="209" customFormat="1" ht="38.25" customHeight="1">
      <c r="A357" s="155" t="s">
        <v>456</v>
      </c>
      <c r="B357" s="150" t="s">
        <v>109</v>
      </c>
      <c r="C357" s="150" t="s">
        <v>627</v>
      </c>
      <c r="D357" s="150" t="s">
        <v>361</v>
      </c>
      <c r="E357" s="150" t="s">
        <v>533</v>
      </c>
      <c r="F357" s="150" t="s">
        <v>457</v>
      </c>
      <c r="G357" s="176">
        <f>98731.66+97152</f>
        <v>195883.66</v>
      </c>
      <c r="H357" s="176">
        <v>6477.74</v>
      </c>
      <c r="I357" s="210">
        <v>6477.74</v>
      </c>
      <c r="J357" s="202"/>
      <c r="K357" s="202"/>
      <c r="L357" s="208"/>
    </row>
    <row r="358" spans="1:11" s="209" customFormat="1" ht="18.75" customHeight="1">
      <c r="A358" s="157" t="s">
        <v>662</v>
      </c>
      <c r="B358" s="144" t="s">
        <v>109</v>
      </c>
      <c r="C358" s="144" t="s">
        <v>627</v>
      </c>
      <c r="D358" s="144" t="s">
        <v>364</v>
      </c>
      <c r="E358" s="144"/>
      <c r="F358" s="144"/>
      <c r="G358" s="203">
        <f>G359+G399+G404+G409+G417</f>
        <v>420943900.84999996</v>
      </c>
      <c r="H358" s="203">
        <f>H359+H399+H404+H409+H417</f>
        <v>414642674.83</v>
      </c>
      <c r="I358" s="203">
        <f>I359+I399+I404+I409+I417</f>
        <v>415139579.96</v>
      </c>
      <c r="J358" s="202"/>
      <c r="K358" s="202"/>
    </row>
    <row r="359" spans="1:11" s="209" customFormat="1" ht="40.5" customHeight="1">
      <c r="A359" s="155" t="s">
        <v>629</v>
      </c>
      <c r="B359" s="150" t="s">
        <v>109</v>
      </c>
      <c r="C359" s="150" t="s">
        <v>627</v>
      </c>
      <c r="D359" s="150" t="s">
        <v>364</v>
      </c>
      <c r="E359" s="150" t="s">
        <v>630</v>
      </c>
      <c r="F359" s="150"/>
      <c r="G359" s="176">
        <f>G360</f>
        <v>420347451.64</v>
      </c>
      <c r="H359" s="176">
        <f>H360</f>
        <v>414334162.75</v>
      </c>
      <c r="I359" s="176">
        <f>I360</f>
        <v>414834015.75</v>
      </c>
      <c r="J359" s="202"/>
      <c r="K359" s="202"/>
    </row>
    <row r="360" spans="1:11" s="209" customFormat="1" ht="29.25" customHeight="1">
      <c r="A360" s="155" t="s">
        <v>631</v>
      </c>
      <c r="B360" s="150" t="s">
        <v>109</v>
      </c>
      <c r="C360" s="150" t="s">
        <v>627</v>
      </c>
      <c r="D360" s="150" t="s">
        <v>364</v>
      </c>
      <c r="E360" s="150" t="s">
        <v>632</v>
      </c>
      <c r="F360" s="150"/>
      <c r="G360" s="176">
        <f>G361+G364+G371+G388+G391+G396</f>
        <v>420347451.64</v>
      </c>
      <c r="H360" s="176">
        <f>H361+H364+H371+H388+H391+H396</f>
        <v>414334162.75</v>
      </c>
      <c r="I360" s="176">
        <f>I361+I364+I371+I388+I391+I396</f>
        <v>414834015.75</v>
      </c>
      <c r="J360" s="202"/>
      <c r="K360" s="202"/>
    </row>
    <row r="361" spans="1:11" s="209" customFormat="1" ht="23.25" customHeight="1">
      <c r="A361" s="159" t="s">
        <v>664</v>
      </c>
      <c r="B361" s="150" t="s">
        <v>109</v>
      </c>
      <c r="C361" s="150" t="s">
        <v>627</v>
      </c>
      <c r="D361" s="150" t="s">
        <v>364</v>
      </c>
      <c r="E361" s="150" t="s">
        <v>665</v>
      </c>
      <c r="F361" s="150"/>
      <c r="G361" s="176">
        <f aca="true" t="shared" si="49" ref="G361:I362">G362</f>
        <v>360819257</v>
      </c>
      <c r="H361" s="176">
        <f t="shared" si="49"/>
        <v>358678476</v>
      </c>
      <c r="I361" s="176">
        <f t="shared" si="49"/>
        <v>358678476</v>
      </c>
      <c r="J361" s="202"/>
      <c r="K361" s="202"/>
    </row>
    <row r="362" spans="1:11" s="209" customFormat="1" ht="111" customHeight="1">
      <c r="A362" s="166" t="s">
        <v>666</v>
      </c>
      <c r="B362" s="150" t="s">
        <v>109</v>
      </c>
      <c r="C362" s="150" t="s">
        <v>627</v>
      </c>
      <c r="D362" s="150" t="s">
        <v>364</v>
      </c>
      <c r="E362" s="150" t="s">
        <v>667</v>
      </c>
      <c r="F362" s="150"/>
      <c r="G362" s="176">
        <f t="shared" si="49"/>
        <v>360819257</v>
      </c>
      <c r="H362" s="176">
        <f t="shared" si="49"/>
        <v>358678476</v>
      </c>
      <c r="I362" s="176">
        <f t="shared" si="49"/>
        <v>358678476</v>
      </c>
      <c r="J362" s="202"/>
      <c r="K362" s="202"/>
    </row>
    <row r="363" spans="1:11" s="209" customFormat="1" ht="36.75" customHeight="1">
      <c r="A363" s="155" t="s">
        <v>456</v>
      </c>
      <c r="B363" s="150" t="s">
        <v>109</v>
      </c>
      <c r="C363" s="150" t="s">
        <v>627</v>
      </c>
      <c r="D363" s="150" t="s">
        <v>364</v>
      </c>
      <c r="E363" s="150" t="s">
        <v>667</v>
      </c>
      <c r="F363" s="150" t="s">
        <v>457</v>
      </c>
      <c r="G363" s="151">
        <v>360819257</v>
      </c>
      <c r="H363" s="151">
        <v>358678476</v>
      </c>
      <c r="I363" s="152">
        <v>358678476</v>
      </c>
      <c r="J363" s="202"/>
      <c r="K363" s="202"/>
    </row>
    <row r="364" spans="1:11" s="209" customFormat="1" ht="44.25" customHeight="1">
      <c r="A364" s="155" t="s">
        <v>637</v>
      </c>
      <c r="B364" s="150" t="s">
        <v>109</v>
      </c>
      <c r="C364" s="150" t="s">
        <v>627</v>
      </c>
      <c r="D364" s="150" t="s">
        <v>364</v>
      </c>
      <c r="E364" s="150" t="s">
        <v>638</v>
      </c>
      <c r="F364" s="150"/>
      <c r="G364" s="176">
        <f>G365+G367+G369</f>
        <v>4801511</v>
      </c>
      <c r="H364" s="176">
        <f>H365+H367+H369</f>
        <v>4169696</v>
      </c>
      <c r="I364" s="176">
        <f>I365+I367+I369</f>
        <v>4169696</v>
      </c>
      <c r="J364" s="202"/>
      <c r="K364" s="202"/>
    </row>
    <row r="365" spans="1:11" s="209" customFormat="1" ht="36" customHeight="1">
      <c r="A365" s="155" t="s">
        <v>639</v>
      </c>
      <c r="B365" s="150" t="s">
        <v>109</v>
      </c>
      <c r="C365" s="150" t="s">
        <v>627</v>
      </c>
      <c r="D365" s="150" t="s">
        <v>364</v>
      </c>
      <c r="E365" s="150" t="s">
        <v>640</v>
      </c>
      <c r="F365" s="150"/>
      <c r="G365" s="176">
        <f>G366</f>
        <v>486795</v>
      </c>
      <c r="H365" s="176">
        <f>H366</f>
        <v>0</v>
      </c>
      <c r="I365" s="176">
        <f>I366</f>
        <v>0</v>
      </c>
      <c r="J365" s="202"/>
      <c r="K365" s="202"/>
    </row>
    <row r="366" spans="1:11" s="209" customFormat="1" ht="36" customHeight="1">
      <c r="A366" s="155" t="s">
        <v>456</v>
      </c>
      <c r="B366" s="150" t="s">
        <v>109</v>
      </c>
      <c r="C366" s="150" t="s">
        <v>627</v>
      </c>
      <c r="D366" s="150" t="s">
        <v>364</v>
      </c>
      <c r="E366" s="150" t="s">
        <v>640</v>
      </c>
      <c r="F366" s="150" t="s">
        <v>457</v>
      </c>
      <c r="G366" s="176">
        <v>486795</v>
      </c>
      <c r="H366" s="176">
        <v>0</v>
      </c>
      <c r="I366" s="210">
        <v>0</v>
      </c>
      <c r="J366" s="202"/>
      <c r="K366" s="202"/>
    </row>
    <row r="367" spans="1:11" s="217" customFormat="1" ht="36" customHeight="1">
      <c r="A367" s="155" t="s">
        <v>641</v>
      </c>
      <c r="B367" s="150" t="s">
        <v>109</v>
      </c>
      <c r="C367" s="150" t="s">
        <v>627</v>
      </c>
      <c r="D367" s="150" t="s">
        <v>364</v>
      </c>
      <c r="E367" s="150" t="s">
        <v>642</v>
      </c>
      <c r="F367" s="150"/>
      <c r="G367" s="176">
        <f>G368</f>
        <v>4169696</v>
      </c>
      <c r="H367" s="176">
        <f>H368</f>
        <v>4169696</v>
      </c>
      <c r="I367" s="176">
        <f>I368</f>
        <v>4169696</v>
      </c>
      <c r="J367" s="202"/>
      <c r="K367" s="202"/>
    </row>
    <row r="368" spans="1:11" s="217" customFormat="1" ht="44.25" customHeight="1">
      <c r="A368" s="155" t="s">
        <v>456</v>
      </c>
      <c r="B368" s="150" t="s">
        <v>109</v>
      </c>
      <c r="C368" s="150" t="s">
        <v>627</v>
      </c>
      <c r="D368" s="150" t="s">
        <v>364</v>
      </c>
      <c r="E368" s="150" t="s">
        <v>642</v>
      </c>
      <c r="F368" s="150" t="s">
        <v>457</v>
      </c>
      <c r="G368" s="176">
        <v>4169696</v>
      </c>
      <c r="H368" s="176">
        <v>4169696</v>
      </c>
      <c r="I368" s="210">
        <v>4169696</v>
      </c>
      <c r="J368" s="202"/>
      <c r="K368" s="202"/>
    </row>
    <row r="369" spans="1:11" s="217" customFormat="1" ht="66" customHeight="1">
      <c r="A369" s="155" t="s">
        <v>643</v>
      </c>
      <c r="B369" s="150" t="s">
        <v>109</v>
      </c>
      <c r="C369" s="150" t="s">
        <v>627</v>
      </c>
      <c r="D369" s="150" t="s">
        <v>364</v>
      </c>
      <c r="E369" s="150" t="s">
        <v>644</v>
      </c>
      <c r="F369" s="150"/>
      <c r="G369" s="176">
        <f>G370</f>
        <v>145020</v>
      </c>
      <c r="H369" s="176">
        <f>H370</f>
        <v>0</v>
      </c>
      <c r="I369" s="176">
        <f>I370</f>
        <v>0</v>
      </c>
      <c r="J369" s="202"/>
      <c r="K369" s="202"/>
    </row>
    <row r="370" spans="1:11" s="217" customFormat="1" ht="51.75" customHeight="1">
      <c r="A370" s="155" t="s">
        <v>456</v>
      </c>
      <c r="B370" s="150" t="s">
        <v>109</v>
      </c>
      <c r="C370" s="150" t="s">
        <v>627</v>
      </c>
      <c r="D370" s="150" t="s">
        <v>364</v>
      </c>
      <c r="E370" s="150" t="s">
        <v>644</v>
      </c>
      <c r="F370" s="150" t="s">
        <v>457</v>
      </c>
      <c r="G370" s="176">
        <v>145020</v>
      </c>
      <c r="H370" s="176">
        <v>0</v>
      </c>
      <c r="I370" s="215">
        <v>0</v>
      </c>
      <c r="J370" s="202"/>
      <c r="K370" s="202"/>
    </row>
    <row r="371" spans="1:11" s="217" customFormat="1" ht="39" customHeight="1">
      <c r="A371" s="155" t="s">
        <v>668</v>
      </c>
      <c r="B371" s="150" t="s">
        <v>109</v>
      </c>
      <c r="C371" s="150" t="s">
        <v>627</v>
      </c>
      <c r="D371" s="150" t="s">
        <v>364</v>
      </c>
      <c r="E371" s="150" t="s">
        <v>669</v>
      </c>
      <c r="F371" s="150"/>
      <c r="G371" s="176">
        <f>G372+G374+G376+G378+G380+G382+G384+G386</f>
        <v>51921750.64</v>
      </c>
      <c r="H371" s="176">
        <f>H372+H374+H376+H378+H380+H382+H384+H386</f>
        <v>51485990.75</v>
      </c>
      <c r="I371" s="176">
        <f>I372+I374+I376+I378+I380+I382+I384+I386</f>
        <v>51485990.75</v>
      </c>
      <c r="J371" s="202"/>
      <c r="K371" s="202"/>
    </row>
    <row r="372" spans="1:11" s="217" customFormat="1" ht="72" customHeight="1">
      <c r="A372" s="155" t="s">
        <v>670</v>
      </c>
      <c r="B372" s="150" t="s">
        <v>109</v>
      </c>
      <c r="C372" s="150" t="s">
        <v>627</v>
      </c>
      <c r="D372" s="150" t="s">
        <v>364</v>
      </c>
      <c r="E372" s="150" t="s">
        <v>671</v>
      </c>
      <c r="F372" s="150"/>
      <c r="G372" s="176">
        <f>G373</f>
        <v>1853593</v>
      </c>
      <c r="H372" s="176">
        <f>H373</f>
        <v>0</v>
      </c>
      <c r="I372" s="176">
        <f>I373</f>
        <v>0</v>
      </c>
      <c r="J372" s="202"/>
      <c r="K372" s="202"/>
    </row>
    <row r="373" spans="1:11" s="217" customFormat="1" ht="37.5">
      <c r="A373" s="155" t="s">
        <v>456</v>
      </c>
      <c r="B373" s="150" t="s">
        <v>109</v>
      </c>
      <c r="C373" s="150" t="s">
        <v>627</v>
      </c>
      <c r="D373" s="150" t="s">
        <v>364</v>
      </c>
      <c r="E373" s="150" t="s">
        <v>671</v>
      </c>
      <c r="F373" s="150" t="s">
        <v>457</v>
      </c>
      <c r="G373" s="176">
        <v>1853593</v>
      </c>
      <c r="H373" s="176">
        <v>0</v>
      </c>
      <c r="I373" s="210">
        <v>0</v>
      </c>
      <c r="J373" s="202"/>
      <c r="K373" s="202"/>
    </row>
    <row r="374" spans="1:11" s="217" customFormat="1" ht="60.75" customHeight="1">
      <c r="A374" s="155" t="s">
        <v>672</v>
      </c>
      <c r="B374" s="150" t="s">
        <v>109</v>
      </c>
      <c r="C374" s="150" t="s">
        <v>627</v>
      </c>
      <c r="D374" s="150" t="s">
        <v>364</v>
      </c>
      <c r="E374" s="150" t="s">
        <v>673</v>
      </c>
      <c r="F374" s="150"/>
      <c r="G374" s="176">
        <f>G375</f>
        <v>536884</v>
      </c>
      <c r="H374" s="176">
        <f>H375</f>
        <v>0</v>
      </c>
      <c r="I374" s="176">
        <f>I375</f>
        <v>0</v>
      </c>
      <c r="J374" s="202"/>
      <c r="K374" s="202"/>
    </row>
    <row r="375" spans="1:11" s="217" customFormat="1" ht="39" customHeight="1">
      <c r="A375" s="155" t="s">
        <v>456</v>
      </c>
      <c r="B375" s="150" t="s">
        <v>109</v>
      </c>
      <c r="C375" s="150" t="s">
        <v>627</v>
      </c>
      <c r="D375" s="150" t="s">
        <v>364</v>
      </c>
      <c r="E375" s="150" t="s">
        <v>673</v>
      </c>
      <c r="F375" s="150" t="s">
        <v>457</v>
      </c>
      <c r="G375" s="176">
        <v>536884</v>
      </c>
      <c r="H375" s="176">
        <v>0</v>
      </c>
      <c r="I375" s="210">
        <v>0</v>
      </c>
      <c r="J375" s="202"/>
      <c r="K375" s="202"/>
    </row>
    <row r="376" spans="1:11" s="217" customFormat="1" ht="36.75" customHeight="1">
      <c r="A376" s="155" t="s">
        <v>521</v>
      </c>
      <c r="B376" s="150" t="s">
        <v>109</v>
      </c>
      <c r="C376" s="150" t="s">
        <v>627</v>
      </c>
      <c r="D376" s="150" t="s">
        <v>364</v>
      </c>
      <c r="E376" s="150" t="s">
        <v>674</v>
      </c>
      <c r="F376" s="150"/>
      <c r="G376" s="176">
        <f>G377</f>
        <v>25821527.64</v>
      </c>
      <c r="H376" s="176">
        <f>H377</f>
        <v>39769566.75</v>
      </c>
      <c r="I376" s="176">
        <f>I377</f>
        <v>39769566.75</v>
      </c>
      <c r="J376" s="202"/>
      <c r="K376" s="202"/>
    </row>
    <row r="377" spans="1:11" s="217" customFormat="1" ht="43.5" customHeight="1">
      <c r="A377" s="155" t="s">
        <v>456</v>
      </c>
      <c r="B377" s="150" t="s">
        <v>109</v>
      </c>
      <c r="C377" s="150" t="s">
        <v>627</v>
      </c>
      <c r="D377" s="150" t="s">
        <v>364</v>
      </c>
      <c r="E377" s="150" t="s">
        <v>674</v>
      </c>
      <c r="F377" s="150" t="s">
        <v>457</v>
      </c>
      <c r="G377" s="176">
        <v>25821527.64</v>
      </c>
      <c r="H377" s="176">
        <v>39769566.75</v>
      </c>
      <c r="I377" s="210">
        <v>39769566.75</v>
      </c>
      <c r="J377" s="202"/>
      <c r="K377" s="202"/>
    </row>
    <row r="378" spans="1:11" s="217" customFormat="1" ht="39.75" customHeight="1">
      <c r="A378" s="155" t="s">
        <v>675</v>
      </c>
      <c r="B378" s="150" t="s">
        <v>109</v>
      </c>
      <c r="C378" s="150" t="s">
        <v>627</v>
      </c>
      <c r="D378" s="150" t="s">
        <v>364</v>
      </c>
      <c r="E378" s="150" t="s">
        <v>676</v>
      </c>
      <c r="F378" s="150"/>
      <c r="G378" s="176">
        <f>G379</f>
        <v>4541400</v>
      </c>
      <c r="H378" s="176">
        <f>H379</f>
        <v>3860190</v>
      </c>
      <c r="I378" s="176">
        <f>I379</f>
        <v>3860190</v>
      </c>
      <c r="J378" s="202"/>
      <c r="K378" s="202"/>
    </row>
    <row r="379" spans="1:11" s="217" customFormat="1" ht="47.25" customHeight="1">
      <c r="A379" s="155" t="s">
        <v>456</v>
      </c>
      <c r="B379" s="150" t="s">
        <v>109</v>
      </c>
      <c r="C379" s="150" t="s">
        <v>627</v>
      </c>
      <c r="D379" s="150" t="s">
        <v>364</v>
      </c>
      <c r="E379" s="150" t="s">
        <v>676</v>
      </c>
      <c r="F379" s="150" t="s">
        <v>457</v>
      </c>
      <c r="G379" s="176">
        <v>4541400</v>
      </c>
      <c r="H379" s="176">
        <v>3860190</v>
      </c>
      <c r="I379" s="210">
        <v>3860190</v>
      </c>
      <c r="J379" s="202"/>
      <c r="K379" s="202"/>
    </row>
    <row r="380" spans="1:11" s="217" customFormat="1" ht="31.5" customHeight="1">
      <c r="A380" s="155" t="s">
        <v>549</v>
      </c>
      <c r="B380" s="150" t="s">
        <v>109</v>
      </c>
      <c r="C380" s="150" t="s">
        <v>627</v>
      </c>
      <c r="D380" s="150" t="s">
        <v>364</v>
      </c>
      <c r="E380" s="150" t="s">
        <v>677</v>
      </c>
      <c r="F380" s="150"/>
      <c r="G380" s="176">
        <f>G381</f>
        <v>5289145</v>
      </c>
      <c r="H380" s="176">
        <f>H381</f>
        <v>0</v>
      </c>
      <c r="I380" s="176">
        <f>I381</f>
        <v>0</v>
      </c>
      <c r="J380" s="202"/>
      <c r="K380" s="202"/>
    </row>
    <row r="381" spans="1:11" s="217" customFormat="1" ht="39" customHeight="1">
      <c r="A381" s="155" t="s">
        <v>456</v>
      </c>
      <c r="B381" s="150" t="s">
        <v>109</v>
      </c>
      <c r="C381" s="150" t="s">
        <v>627</v>
      </c>
      <c r="D381" s="150" t="s">
        <v>364</v>
      </c>
      <c r="E381" s="150" t="s">
        <v>677</v>
      </c>
      <c r="F381" s="150" t="s">
        <v>457</v>
      </c>
      <c r="G381" s="176">
        <v>5289145</v>
      </c>
      <c r="H381" s="176">
        <v>0</v>
      </c>
      <c r="I381" s="210">
        <v>0</v>
      </c>
      <c r="J381" s="202"/>
      <c r="K381" s="202"/>
    </row>
    <row r="382" spans="1:11" s="217" customFormat="1" ht="62.25" customHeight="1">
      <c r="A382" s="155" t="s">
        <v>678</v>
      </c>
      <c r="B382" s="150" t="s">
        <v>109</v>
      </c>
      <c r="C382" s="150" t="s">
        <v>627</v>
      </c>
      <c r="D382" s="150" t="s">
        <v>364</v>
      </c>
      <c r="E382" s="150" t="s">
        <v>679</v>
      </c>
      <c r="F382" s="150"/>
      <c r="G382" s="176">
        <f>G383</f>
        <v>2852988</v>
      </c>
      <c r="H382" s="176">
        <f>H383</f>
        <v>2852988</v>
      </c>
      <c r="I382" s="176">
        <f>I383</f>
        <v>2852988</v>
      </c>
      <c r="J382" s="202"/>
      <c r="K382" s="202"/>
    </row>
    <row r="383" spans="1:11" s="217" customFormat="1" ht="41.25" customHeight="1">
      <c r="A383" s="155" t="s">
        <v>456</v>
      </c>
      <c r="B383" s="150" t="s">
        <v>109</v>
      </c>
      <c r="C383" s="150" t="s">
        <v>627</v>
      </c>
      <c r="D383" s="150" t="s">
        <v>364</v>
      </c>
      <c r="E383" s="150" t="s">
        <v>679</v>
      </c>
      <c r="F383" s="150" t="s">
        <v>457</v>
      </c>
      <c r="G383" s="176">
        <v>2852988</v>
      </c>
      <c r="H383" s="176">
        <v>2852988</v>
      </c>
      <c r="I383" s="210">
        <v>2852988</v>
      </c>
      <c r="J383" s="202"/>
      <c r="K383" s="202"/>
    </row>
    <row r="384" spans="1:11" s="217" customFormat="1" ht="75.75" customHeight="1">
      <c r="A384" s="155" t="s">
        <v>680</v>
      </c>
      <c r="B384" s="150" t="s">
        <v>109</v>
      </c>
      <c r="C384" s="150" t="s">
        <v>627</v>
      </c>
      <c r="D384" s="150" t="s">
        <v>364</v>
      </c>
      <c r="E384" s="150" t="s">
        <v>681</v>
      </c>
      <c r="F384" s="150"/>
      <c r="G384" s="176">
        <f>G385</f>
        <v>7500116</v>
      </c>
      <c r="H384" s="176">
        <f>H385</f>
        <v>5003246</v>
      </c>
      <c r="I384" s="176">
        <f>I385</f>
        <v>5003246</v>
      </c>
      <c r="J384" s="202"/>
      <c r="K384" s="202"/>
    </row>
    <row r="385" spans="1:11" s="217" customFormat="1" ht="46.5" customHeight="1">
      <c r="A385" s="155" t="s">
        <v>456</v>
      </c>
      <c r="B385" s="150" t="s">
        <v>109</v>
      </c>
      <c r="C385" s="150" t="s">
        <v>627</v>
      </c>
      <c r="D385" s="150" t="s">
        <v>364</v>
      </c>
      <c r="E385" s="150" t="s">
        <v>681</v>
      </c>
      <c r="F385" s="150" t="s">
        <v>457</v>
      </c>
      <c r="G385" s="176">
        <v>7500116</v>
      </c>
      <c r="H385" s="176">
        <v>5003246</v>
      </c>
      <c r="I385" s="210">
        <v>5003246</v>
      </c>
      <c r="J385" s="202"/>
      <c r="K385" s="202"/>
    </row>
    <row r="386" spans="1:11" s="217" customFormat="1" ht="27.75" customHeight="1">
      <c r="A386" s="155" t="s">
        <v>650</v>
      </c>
      <c r="B386" s="150" t="s">
        <v>109</v>
      </c>
      <c r="C386" s="150" t="s">
        <v>627</v>
      </c>
      <c r="D386" s="150" t="s">
        <v>364</v>
      </c>
      <c r="E386" s="150" t="s">
        <v>682</v>
      </c>
      <c r="F386" s="150"/>
      <c r="G386" s="176">
        <f>G387</f>
        <v>3526097</v>
      </c>
      <c r="H386" s="176">
        <f>H387</f>
        <v>0</v>
      </c>
      <c r="I386" s="176">
        <f>I387</f>
        <v>0</v>
      </c>
      <c r="J386" s="202"/>
      <c r="K386" s="202"/>
    </row>
    <row r="387" spans="1:11" s="217" customFormat="1" ht="38.25" customHeight="1">
      <c r="A387" s="155" t="s">
        <v>456</v>
      </c>
      <c r="B387" s="150" t="s">
        <v>109</v>
      </c>
      <c r="C387" s="150" t="s">
        <v>627</v>
      </c>
      <c r="D387" s="150" t="s">
        <v>364</v>
      </c>
      <c r="E387" s="150" t="s">
        <v>682</v>
      </c>
      <c r="F387" s="150" t="s">
        <v>457</v>
      </c>
      <c r="G387" s="176">
        <v>3526097</v>
      </c>
      <c r="H387" s="176">
        <v>0</v>
      </c>
      <c r="I387" s="176">
        <v>0</v>
      </c>
      <c r="J387" s="202"/>
      <c r="K387" s="202"/>
    </row>
    <row r="388" spans="1:11" s="217" customFormat="1" ht="27.75" customHeight="1">
      <c r="A388" s="155" t="s">
        <v>683</v>
      </c>
      <c r="B388" s="150" t="s">
        <v>109</v>
      </c>
      <c r="C388" s="150" t="s">
        <v>627</v>
      </c>
      <c r="D388" s="150" t="s">
        <v>364</v>
      </c>
      <c r="E388" s="150" t="s">
        <v>684</v>
      </c>
      <c r="F388" s="150"/>
      <c r="G388" s="176">
        <f aca="true" t="shared" si="50" ref="G388:I389">G389</f>
        <v>68391</v>
      </c>
      <c r="H388" s="176">
        <f t="shared" si="50"/>
        <v>0</v>
      </c>
      <c r="I388" s="176">
        <f t="shared" si="50"/>
        <v>91887</v>
      </c>
      <c r="J388" s="202"/>
      <c r="K388" s="202"/>
    </row>
    <row r="389" spans="1:11" s="217" customFormat="1" ht="61.5" customHeight="1">
      <c r="A389" s="155" t="s">
        <v>685</v>
      </c>
      <c r="B389" s="150" t="s">
        <v>109</v>
      </c>
      <c r="C389" s="150" t="s">
        <v>627</v>
      </c>
      <c r="D389" s="150" t="s">
        <v>364</v>
      </c>
      <c r="E389" s="150" t="s">
        <v>686</v>
      </c>
      <c r="F389" s="150"/>
      <c r="G389" s="176">
        <f t="shared" si="50"/>
        <v>68391</v>
      </c>
      <c r="H389" s="176">
        <f t="shared" si="50"/>
        <v>0</v>
      </c>
      <c r="I389" s="176">
        <f t="shared" si="50"/>
        <v>91887</v>
      </c>
      <c r="J389" s="202"/>
      <c r="K389" s="202"/>
    </row>
    <row r="390" spans="1:11" s="217" customFormat="1" ht="38.25" customHeight="1">
      <c r="A390" s="155" t="s">
        <v>456</v>
      </c>
      <c r="B390" s="150" t="s">
        <v>109</v>
      </c>
      <c r="C390" s="150" t="s">
        <v>627</v>
      </c>
      <c r="D390" s="150" t="s">
        <v>364</v>
      </c>
      <c r="E390" s="150" t="s">
        <v>686</v>
      </c>
      <c r="F390" s="150" t="s">
        <v>457</v>
      </c>
      <c r="G390" s="176">
        <v>68391</v>
      </c>
      <c r="H390" s="176">
        <v>0</v>
      </c>
      <c r="I390" s="210">
        <v>91887</v>
      </c>
      <c r="J390" s="202"/>
      <c r="K390" s="202"/>
    </row>
    <row r="391" spans="1:11" s="217" customFormat="1" ht="29.25" customHeight="1">
      <c r="A391" s="155" t="s">
        <v>687</v>
      </c>
      <c r="B391" s="150" t="s">
        <v>109</v>
      </c>
      <c r="C391" s="150" t="s">
        <v>627</v>
      </c>
      <c r="D391" s="150" t="s">
        <v>364</v>
      </c>
      <c r="E391" s="150" t="s">
        <v>688</v>
      </c>
      <c r="F391" s="150"/>
      <c r="G391" s="176">
        <f>G392+G394</f>
        <v>2644331</v>
      </c>
      <c r="H391" s="176">
        <f>H392+H394</f>
        <v>0</v>
      </c>
      <c r="I391" s="176">
        <f>I392+I394</f>
        <v>0</v>
      </c>
      <c r="J391" s="202"/>
      <c r="K391" s="202"/>
    </row>
    <row r="392" spans="1:11" s="217" customFormat="1" ht="58.5" customHeight="1">
      <c r="A392" s="155" t="s">
        <v>689</v>
      </c>
      <c r="B392" s="150" t="s">
        <v>109</v>
      </c>
      <c r="C392" s="150" t="s">
        <v>627</v>
      </c>
      <c r="D392" s="150" t="s">
        <v>364</v>
      </c>
      <c r="E392" s="150" t="s">
        <v>690</v>
      </c>
      <c r="F392" s="150"/>
      <c r="G392" s="176">
        <f>G393</f>
        <v>2625000</v>
      </c>
      <c r="H392" s="176">
        <f>H393</f>
        <v>0</v>
      </c>
      <c r="I392" s="176">
        <f>I393</f>
        <v>0</v>
      </c>
      <c r="J392" s="202"/>
      <c r="K392" s="202"/>
    </row>
    <row r="393" spans="1:11" s="217" customFormat="1" ht="38.25" customHeight="1">
      <c r="A393" s="155" t="s">
        <v>456</v>
      </c>
      <c r="B393" s="150" t="s">
        <v>109</v>
      </c>
      <c r="C393" s="150" t="s">
        <v>627</v>
      </c>
      <c r="D393" s="150" t="s">
        <v>364</v>
      </c>
      <c r="E393" s="150" t="s">
        <v>690</v>
      </c>
      <c r="F393" s="150" t="s">
        <v>457</v>
      </c>
      <c r="G393" s="176">
        <v>2625000</v>
      </c>
      <c r="H393" s="176">
        <v>0</v>
      </c>
      <c r="I393" s="210">
        <v>0</v>
      </c>
      <c r="J393" s="202"/>
      <c r="K393" s="202"/>
    </row>
    <row r="394" spans="1:11" s="217" customFormat="1" ht="48" customHeight="1">
      <c r="A394" s="167" t="s">
        <v>691</v>
      </c>
      <c r="B394" s="150" t="s">
        <v>109</v>
      </c>
      <c r="C394" s="150" t="s">
        <v>627</v>
      </c>
      <c r="D394" s="150" t="s">
        <v>364</v>
      </c>
      <c r="E394" s="150" t="s">
        <v>692</v>
      </c>
      <c r="F394" s="150"/>
      <c r="G394" s="176">
        <f>G395</f>
        <v>19331</v>
      </c>
      <c r="H394" s="176">
        <f>H395</f>
        <v>0</v>
      </c>
      <c r="I394" s="176">
        <f>I395</f>
        <v>0</v>
      </c>
      <c r="J394" s="202"/>
      <c r="K394" s="202"/>
    </row>
    <row r="395" spans="1:11" s="217" customFormat="1" ht="41.25" customHeight="1">
      <c r="A395" s="155" t="s">
        <v>456</v>
      </c>
      <c r="B395" s="150" t="s">
        <v>109</v>
      </c>
      <c r="C395" s="150" t="s">
        <v>627</v>
      </c>
      <c r="D395" s="150" t="s">
        <v>364</v>
      </c>
      <c r="E395" s="150" t="s">
        <v>692</v>
      </c>
      <c r="F395" s="150" t="s">
        <v>457</v>
      </c>
      <c r="G395" s="176">
        <v>19331</v>
      </c>
      <c r="H395" s="176">
        <v>0</v>
      </c>
      <c r="I395" s="210">
        <v>0</v>
      </c>
      <c r="J395" s="202"/>
      <c r="K395" s="202"/>
    </row>
    <row r="396" spans="1:11" s="217" customFormat="1" ht="28.5" customHeight="1">
      <c r="A396" s="155" t="s">
        <v>693</v>
      </c>
      <c r="B396" s="150" t="s">
        <v>109</v>
      </c>
      <c r="C396" s="150" t="s">
        <v>627</v>
      </c>
      <c r="D396" s="150" t="s">
        <v>364</v>
      </c>
      <c r="E396" s="150" t="s">
        <v>694</v>
      </c>
      <c r="F396" s="150"/>
      <c r="G396" s="176">
        <f aca="true" t="shared" si="51" ref="G396:I397">G397</f>
        <v>92211</v>
      </c>
      <c r="H396" s="176">
        <f t="shared" si="51"/>
        <v>0</v>
      </c>
      <c r="I396" s="176">
        <f t="shared" si="51"/>
        <v>407966</v>
      </c>
      <c r="J396" s="202"/>
      <c r="K396" s="202"/>
    </row>
    <row r="397" spans="1:11" s="217" customFormat="1" ht="71.25" customHeight="1">
      <c r="A397" s="155" t="s">
        <v>695</v>
      </c>
      <c r="B397" s="150" t="s">
        <v>109</v>
      </c>
      <c r="C397" s="150" t="s">
        <v>627</v>
      </c>
      <c r="D397" s="150" t="s">
        <v>364</v>
      </c>
      <c r="E397" s="150" t="s">
        <v>696</v>
      </c>
      <c r="F397" s="150"/>
      <c r="G397" s="176">
        <f t="shared" si="51"/>
        <v>92211</v>
      </c>
      <c r="H397" s="176">
        <f t="shared" si="51"/>
        <v>0</v>
      </c>
      <c r="I397" s="176">
        <f t="shared" si="51"/>
        <v>407966</v>
      </c>
      <c r="J397" s="202"/>
      <c r="K397" s="202"/>
    </row>
    <row r="398" spans="1:11" s="217" customFormat="1" ht="41.25" customHeight="1">
      <c r="A398" s="155" t="s">
        <v>456</v>
      </c>
      <c r="B398" s="150" t="s">
        <v>109</v>
      </c>
      <c r="C398" s="150" t="s">
        <v>627</v>
      </c>
      <c r="D398" s="150" t="s">
        <v>364</v>
      </c>
      <c r="E398" s="150" t="s">
        <v>696</v>
      </c>
      <c r="F398" s="150" t="s">
        <v>457</v>
      </c>
      <c r="G398" s="176">
        <v>92211</v>
      </c>
      <c r="H398" s="176">
        <v>0</v>
      </c>
      <c r="I398" s="210">
        <v>407966</v>
      </c>
      <c r="J398" s="202"/>
      <c r="K398" s="202"/>
    </row>
    <row r="399" spans="1:11" s="217" customFormat="1" ht="46.5" customHeight="1">
      <c r="A399" s="155" t="s">
        <v>652</v>
      </c>
      <c r="B399" s="150" t="s">
        <v>109</v>
      </c>
      <c r="C399" s="150" t="s">
        <v>627</v>
      </c>
      <c r="D399" s="150" t="s">
        <v>364</v>
      </c>
      <c r="E399" s="150" t="s">
        <v>653</v>
      </c>
      <c r="F399" s="150"/>
      <c r="G399" s="176">
        <f aca="true" t="shared" si="52" ref="G399:I402">G400</f>
        <v>40000</v>
      </c>
      <c r="H399" s="176">
        <f t="shared" si="52"/>
        <v>40000</v>
      </c>
      <c r="I399" s="176">
        <f t="shared" si="52"/>
        <v>40000</v>
      </c>
      <c r="J399" s="202"/>
      <c r="K399" s="202"/>
    </row>
    <row r="400" spans="1:11" s="217" customFormat="1" ht="45.75" customHeight="1">
      <c r="A400" s="155" t="s">
        <v>654</v>
      </c>
      <c r="B400" s="150" t="s">
        <v>109</v>
      </c>
      <c r="C400" s="150" t="s">
        <v>627</v>
      </c>
      <c r="D400" s="150" t="s">
        <v>364</v>
      </c>
      <c r="E400" s="150" t="s">
        <v>655</v>
      </c>
      <c r="F400" s="150"/>
      <c r="G400" s="176">
        <f t="shared" si="52"/>
        <v>40000</v>
      </c>
      <c r="H400" s="176">
        <f t="shared" si="52"/>
        <v>40000</v>
      </c>
      <c r="I400" s="176">
        <f t="shared" si="52"/>
        <v>40000</v>
      </c>
      <c r="J400" s="202"/>
      <c r="K400" s="202"/>
    </row>
    <row r="401" spans="1:11" s="217" customFormat="1" ht="37.5" customHeight="1">
      <c r="A401" s="155" t="s">
        <v>656</v>
      </c>
      <c r="B401" s="150" t="s">
        <v>109</v>
      </c>
      <c r="C401" s="150" t="s">
        <v>627</v>
      </c>
      <c r="D401" s="150" t="s">
        <v>364</v>
      </c>
      <c r="E401" s="150" t="s">
        <v>657</v>
      </c>
      <c r="F401" s="150"/>
      <c r="G401" s="176">
        <f t="shared" si="52"/>
        <v>40000</v>
      </c>
      <c r="H401" s="176">
        <f t="shared" si="52"/>
        <v>40000</v>
      </c>
      <c r="I401" s="176">
        <f t="shared" si="52"/>
        <v>40000</v>
      </c>
      <c r="J401" s="202"/>
      <c r="K401" s="202"/>
    </row>
    <row r="402" spans="1:11" s="217" customFormat="1" ht="18.75" customHeight="1">
      <c r="A402" s="155" t="s">
        <v>658</v>
      </c>
      <c r="B402" s="150" t="s">
        <v>109</v>
      </c>
      <c r="C402" s="150" t="s">
        <v>627</v>
      </c>
      <c r="D402" s="150" t="s">
        <v>364</v>
      </c>
      <c r="E402" s="150" t="s">
        <v>659</v>
      </c>
      <c r="F402" s="150"/>
      <c r="G402" s="176">
        <f t="shared" si="52"/>
        <v>40000</v>
      </c>
      <c r="H402" s="176">
        <f t="shared" si="52"/>
        <v>40000</v>
      </c>
      <c r="I402" s="176">
        <f t="shared" si="52"/>
        <v>40000</v>
      </c>
      <c r="J402" s="202"/>
      <c r="K402" s="202"/>
    </row>
    <row r="403" spans="1:11" s="217" customFormat="1" ht="38.25" customHeight="1">
      <c r="A403" s="155" t="s">
        <v>456</v>
      </c>
      <c r="B403" s="150" t="s">
        <v>109</v>
      </c>
      <c r="C403" s="150" t="s">
        <v>627</v>
      </c>
      <c r="D403" s="150" t="s">
        <v>364</v>
      </c>
      <c r="E403" s="150" t="s">
        <v>659</v>
      </c>
      <c r="F403" s="150" t="s">
        <v>457</v>
      </c>
      <c r="G403" s="176">
        <v>40000</v>
      </c>
      <c r="H403" s="176">
        <v>40000</v>
      </c>
      <c r="I403" s="210">
        <v>40000</v>
      </c>
      <c r="J403" s="202"/>
      <c r="K403" s="202"/>
    </row>
    <row r="404" spans="1:11" s="217" customFormat="1" ht="65.25" customHeight="1">
      <c r="A404" s="155" t="s">
        <v>543</v>
      </c>
      <c r="B404" s="150" t="s">
        <v>109</v>
      </c>
      <c r="C404" s="150" t="s">
        <v>627</v>
      </c>
      <c r="D404" s="150" t="s">
        <v>364</v>
      </c>
      <c r="E404" s="150" t="s">
        <v>544</v>
      </c>
      <c r="F404" s="150"/>
      <c r="G404" s="176">
        <f aca="true" t="shared" si="53" ref="G404:I407">G405</f>
        <v>100000</v>
      </c>
      <c r="H404" s="176">
        <f t="shared" si="53"/>
        <v>100000</v>
      </c>
      <c r="I404" s="176">
        <f t="shared" si="53"/>
        <v>100000</v>
      </c>
      <c r="J404" s="202"/>
      <c r="K404" s="202"/>
    </row>
    <row r="405" spans="1:11" s="217" customFormat="1" ht="42.75" customHeight="1">
      <c r="A405" s="155" t="s">
        <v>702</v>
      </c>
      <c r="B405" s="150" t="s">
        <v>109</v>
      </c>
      <c r="C405" s="150" t="s">
        <v>627</v>
      </c>
      <c r="D405" s="150" t="s">
        <v>364</v>
      </c>
      <c r="E405" s="150" t="s">
        <v>703</v>
      </c>
      <c r="F405" s="150"/>
      <c r="G405" s="176">
        <f t="shared" si="53"/>
        <v>100000</v>
      </c>
      <c r="H405" s="176">
        <f t="shared" si="53"/>
        <v>100000</v>
      </c>
      <c r="I405" s="176">
        <f t="shared" si="53"/>
        <v>100000</v>
      </c>
      <c r="J405" s="202"/>
      <c r="K405" s="202"/>
    </row>
    <row r="406" spans="1:11" s="217" customFormat="1" ht="38.25" customHeight="1">
      <c r="A406" s="155" t="s">
        <v>704</v>
      </c>
      <c r="B406" s="150" t="s">
        <v>109</v>
      </c>
      <c r="C406" s="150" t="s">
        <v>627</v>
      </c>
      <c r="D406" s="150" t="s">
        <v>364</v>
      </c>
      <c r="E406" s="150" t="s">
        <v>705</v>
      </c>
      <c r="F406" s="150"/>
      <c r="G406" s="176">
        <f t="shared" si="53"/>
        <v>100000</v>
      </c>
      <c r="H406" s="176">
        <f t="shared" si="53"/>
        <v>100000</v>
      </c>
      <c r="I406" s="176">
        <f t="shared" si="53"/>
        <v>100000</v>
      </c>
      <c r="J406" s="202"/>
      <c r="K406" s="202"/>
    </row>
    <row r="407" spans="1:11" s="217" customFormat="1" ht="38.25" customHeight="1">
      <c r="A407" s="155" t="s">
        <v>706</v>
      </c>
      <c r="B407" s="150" t="s">
        <v>109</v>
      </c>
      <c r="C407" s="150" t="s">
        <v>627</v>
      </c>
      <c r="D407" s="150" t="s">
        <v>364</v>
      </c>
      <c r="E407" s="150" t="s">
        <v>707</v>
      </c>
      <c r="F407" s="150"/>
      <c r="G407" s="176">
        <f t="shared" si="53"/>
        <v>100000</v>
      </c>
      <c r="H407" s="176">
        <f t="shared" si="53"/>
        <v>100000</v>
      </c>
      <c r="I407" s="176">
        <f t="shared" si="53"/>
        <v>100000</v>
      </c>
      <c r="J407" s="202"/>
      <c r="K407" s="202"/>
    </row>
    <row r="408" spans="1:11" s="217" customFormat="1" ht="38.25" customHeight="1">
      <c r="A408" s="155" t="s">
        <v>456</v>
      </c>
      <c r="B408" s="150" t="s">
        <v>109</v>
      </c>
      <c r="C408" s="150" t="s">
        <v>627</v>
      </c>
      <c r="D408" s="150" t="s">
        <v>364</v>
      </c>
      <c r="E408" s="150" t="s">
        <v>707</v>
      </c>
      <c r="F408" s="150" t="s">
        <v>457</v>
      </c>
      <c r="G408" s="176">
        <v>100000</v>
      </c>
      <c r="H408" s="176">
        <v>100000</v>
      </c>
      <c r="I408" s="210">
        <v>100000</v>
      </c>
      <c r="J408" s="202"/>
      <c r="K408" s="202"/>
    </row>
    <row r="409" spans="1:11" s="217" customFormat="1" ht="44.25" customHeight="1">
      <c r="A409" s="155" t="s">
        <v>408</v>
      </c>
      <c r="B409" s="150" t="s">
        <v>109</v>
      </c>
      <c r="C409" s="150" t="s">
        <v>627</v>
      </c>
      <c r="D409" s="150" t="s">
        <v>364</v>
      </c>
      <c r="E409" s="150" t="s">
        <v>409</v>
      </c>
      <c r="F409" s="150"/>
      <c r="G409" s="176">
        <f>G410</f>
        <v>27000</v>
      </c>
      <c r="H409" s="176">
        <f>H410</f>
        <v>27280</v>
      </c>
      <c r="I409" s="176">
        <f>I410</f>
        <v>27571</v>
      </c>
      <c r="J409" s="202"/>
      <c r="K409" s="202"/>
    </row>
    <row r="410" spans="1:11" s="217" customFormat="1" ht="47.25" customHeight="1">
      <c r="A410" s="168" t="s">
        <v>708</v>
      </c>
      <c r="B410" s="150" t="s">
        <v>109</v>
      </c>
      <c r="C410" s="150" t="s">
        <v>627</v>
      </c>
      <c r="D410" s="150" t="s">
        <v>364</v>
      </c>
      <c r="E410" s="150" t="s">
        <v>709</v>
      </c>
      <c r="F410" s="150"/>
      <c r="G410" s="176">
        <f>G411+G414</f>
        <v>27000</v>
      </c>
      <c r="H410" s="176">
        <f>H411+H414</f>
        <v>27280</v>
      </c>
      <c r="I410" s="176">
        <f>I411+I414</f>
        <v>27571</v>
      </c>
      <c r="J410" s="202"/>
      <c r="K410" s="202"/>
    </row>
    <row r="411" spans="1:11" s="217" customFormat="1" ht="41.25" customHeight="1">
      <c r="A411" s="155" t="s">
        <v>710</v>
      </c>
      <c r="B411" s="150" t="s">
        <v>109</v>
      </c>
      <c r="C411" s="150" t="s">
        <v>627</v>
      </c>
      <c r="D411" s="150" t="s">
        <v>364</v>
      </c>
      <c r="E411" s="150" t="s">
        <v>711</v>
      </c>
      <c r="F411" s="150"/>
      <c r="G411" s="176">
        <f aca="true" t="shared" si="54" ref="G411:I412">G412</f>
        <v>7000</v>
      </c>
      <c r="H411" s="176">
        <f t="shared" si="54"/>
        <v>7280</v>
      </c>
      <c r="I411" s="176">
        <f t="shared" si="54"/>
        <v>7571</v>
      </c>
      <c r="J411" s="202"/>
      <c r="K411" s="202"/>
    </row>
    <row r="412" spans="1:11" s="217" customFormat="1" ht="45.75" customHeight="1">
      <c r="A412" s="155" t="s">
        <v>712</v>
      </c>
      <c r="B412" s="150" t="s">
        <v>109</v>
      </c>
      <c r="C412" s="150" t="s">
        <v>627</v>
      </c>
      <c r="D412" s="150" t="s">
        <v>364</v>
      </c>
      <c r="E412" s="150" t="s">
        <v>713</v>
      </c>
      <c r="F412" s="150"/>
      <c r="G412" s="176">
        <f t="shared" si="54"/>
        <v>7000</v>
      </c>
      <c r="H412" s="176">
        <f t="shared" si="54"/>
        <v>7280</v>
      </c>
      <c r="I412" s="176">
        <f t="shared" si="54"/>
        <v>7571</v>
      </c>
      <c r="J412" s="202"/>
      <c r="K412" s="202"/>
    </row>
    <row r="413" spans="1:11" s="217" customFormat="1" ht="45.75" customHeight="1">
      <c r="A413" s="155" t="s">
        <v>456</v>
      </c>
      <c r="B413" s="150" t="s">
        <v>109</v>
      </c>
      <c r="C413" s="150" t="s">
        <v>627</v>
      </c>
      <c r="D413" s="150" t="s">
        <v>364</v>
      </c>
      <c r="E413" s="150" t="s">
        <v>713</v>
      </c>
      <c r="F413" s="150" t="s">
        <v>457</v>
      </c>
      <c r="G413" s="176">
        <v>7000</v>
      </c>
      <c r="H413" s="176">
        <v>7280</v>
      </c>
      <c r="I413" s="210">
        <v>7571</v>
      </c>
      <c r="J413" s="202"/>
      <c r="K413" s="202"/>
    </row>
    <row r="414" spans="1:11" s="217" customFormat="1" ht="45" customHeight="1">
      <c r="A414" s="155" t="s">
        <v>714</v>
      </c>
      <c r="B414" s="150" t="s">
        <v>109</v>
      </c>
      <c r="C414" s="150" t="s">
        <v>627</v>
      </c>
      <c r="D414" s="150" t="s">
        <v>364</v>
      </c>
      <c r="E414" s="150" t="s">
        <v>715</v>
      </c>
      <c r="F414" s="150"/>
      <c r="G414" s="176">
        <f aca="true" t="shared" si="55" ref="G414:I415">G415</f>
        <v>20000</v>
      </c>
      <c r="H414" s="176">
        <f t="shared" si="55"/>
        <v>20000</v>
      </c>
      <c r="I414" s="176">
        <f t="shared" si="55"/>
        <v>20000</v>
      </c>
      <c r="J414" s="202"/>
      <c r="K414" s="202"/>
    </row>
    <row r="415" spans="1:11" s="217" customFormat="1" ht="37.5" customHeight="1">
      <c r="A415" s="155" t="s">
        <v>712</v>
      </c>
      <c r="B415" s="150" t="s">
        <v>109</v>
      </c>
      <c r="C415" s="150" t="s">
        <v>627</v>
      </c>
      <c r="D415" s="150" t="s">
        <v>364</v>
      </c>
      <c r="E415" s="150" t="s">
        <v>716</v>
      </c>
      <c r="F415" s="150"/>
      <c r="G415" s="176">
        <f t="shared" si="55"/>
        <v>20000</v>
      </c>
      <c r="H415" s="176">
        <f t="shared" si="55"/>
        <v>20000</v>
      </c>
      <c r="I415" s="176">
        <f t="shared" si="55"/>
        <v>20000</v>
      </c>
      <c r="J415" s="202"/>
      <c r="K415" s="202"/>
    </row>
    <row r="416" spans="1:11" s="217" customFormat="1" ht="37.5" customHeight="1">
      <c r="A416" s="155" t="s">
        <v>456</v>
      </c>
      <c r="B416" s="150" t="s">
        <v>109</v>
      </c>
      <c r="C416" s="150" t="s">
        <v>627</v>
      </c>
      <c r="D416" s="150" t="s">
        <v>364</v>
      </c>
      <c r="E416" s="150" t="s">
        <v>716</v>
      </c>
      <c r="F416" s="150" t="s">
        <v>457</v>
      </c>
      <c r="G416" s="176">
        <v>20000</v>
      </c>
      <c r="H416" s="176">
        <v>20000</v>
      </c>
      <c r="I416" s="215">
        <v>20000</v>
      </c>
      <c r="J416" s="202"/>
      <c r="K416" s="202"/>
    </row>
    <row r="417" spans="1:11" s="217" customFormat="1" ht="77.25" customHeight="1">
      <c r="A417" s="155" t="s">
        <v>526</v>
      </c>
      <c r="B417" s="150" t="s">
        <v>109</v>
      </c>
      <c r="C417" s="150" t="s">
        <v>627</v>
      </c>
      <c r="D417" s="150" t="s">
        <v>364</v>
      </c>
      <c r="E417" s="150" t="s">
        <v>527</v>
      </c>
      <c r="F417" s="144"/>
      <c r="G417" s="176">
        <f>G418</f>
        <v>429449.21</v>
      </c>
      <c r="H417" s="176">
        <f>H418</f>
        <v>141232.08000000002</v>
      </c>
      <c r="I417" s="176">
        <f>I418</f>
        <v>137993.21</v>
      </c>
      <c r="J417" s="202"/>
      <c r="K417" s="202"/>
    </row>
    <row r="418" spans="1:11" s="217" customFormat="1" ht="64.5" customHeight="1">
      <c r="A418" s="155" t="s">
        <v>528</v>
      </c>
      <c r="B418" s="150" t="s">
        <v>109</v>
      </c>
      <c r="C418" s="150" t="s">
        <v>627</v>
      </c>
      <c r="D418" s="150" t="s">
        <v>364</v>
      </c>
      <c r="E418" s="150" t="s">
        <v>529</v>
      </c>
      <c r="F418" s="150"/>
      <c r="G418" s="176">
        <f>G419+G422</f>
        <v>429449.21</v>
      </c>
      <c r="H418" s="176">
        <f>H419+H422</f>
        <v>141232.08000000002</v>
      </c>
      <c r="I418" s="176">
        <f>I419+I422</f>
        <v>137993.21</v>
      </c>
      <c r="J418" s="202"/>
      <c r="K418" s="202"/>
    </row>
    <row r="419" spans="1:11" s="217" customFormat="1" ht="84" customHeight="1">
      <c r="A419" s="155" t="s">
        <v>530</v>
      </c>
      <c r="B419" s="150" t="s">
        <v>109</v>
      </c>
      <c r="C419" s="150" t="s">
        <v>627</v>
      </c>
      <c r="D419" s="150" t="s">
        <v>364</v>
      </c>
      <c r="E419" s="150" t="s">
        <v>531</v>
      </c>
      <c r="F419" s="150"/>
      <c r="G419" s="176">
        <f aca="true" t="shared" si="56" ref="G419:I420">G420</f>
        <v>310889.21</v>
      </c>
      <c r="H419" s="176">
        <f t="shared" si="56"/>
        <v>22672.08</v>
      </c>
      <c r="I419" s="176">
        <f t="shared" si="56"/>
        <v>19433.21</v>
      </c>
      <c r="J419" s="202"/>
      <c r="K419" s="202"/>
    </row>
    <row r="420" spans="1:11" s="217" customFormat="1" ht="63" customHeight="1">
      <c r="A420" s="155" t="s">
        <v>532</v>
      </c>
      <c r="B420" s="150" t="s">
        <v>109</v>
      </c>
      <c r="C420" s="150" t="s">
        <v>627</v>
      </c>
      <c r="D420" s="150" t="s">
        <v>364</v>
      </c>
      <c r="E420" s="150" t="s">
        <v>533</v>
      </c>
      <c r="F420" s="150"/>
      <c r="G420" s="176">
        <f t="shared" si="56"/>
        <v>310889.21</v>
      </c>
      <c r="H420" s="176">
        <f t="shared" si="56"/>
        <v>22672.08</v>
      </c>
      <c r="I420" s="176">
        <f t="shared" si="56"/>
        <v>19433.21</v>
      </c>
      <c r="J420" s="202"/>
      <c r="K420" s="202"/>
    </row>
    <row r="421" spans="1:11" s="217" customFormat="1" ht="48" customHeight="1">
      <c r="A421" s="155" t="s">
        <v>456</v>
      </c>
      <c r="B421" s="150" t="s">
        <v>109</v>
      </c>
      <c r="C421" s="150" t="s">
        <v>627</v>
      </c>
      <c r="D421" s="150" t="s">
        <v>364</v>
      </c>
      <c r="E421" s="150" t="s">
        <v>533</v>
      </c>
      <c r="F421" s="150" t="s">
        <v>457</v>
      </c>
      <c r="G421" s="176">
        <f>291456+19433.21</f>
        <v>310889.21</v>
      </c>
      <c r="H421" s="176">
        <v>22672.08</v>
      </c>
      <c r="I421" s="210">
        <v>19433.21</v>
      </c>
      <c r="J421" s="202"/>
      <c r="K421" s="202"/>
    </row>
    <row r="422" spans="1:11" s="217" customFormat="1" ht="61.5" customHeight="1">
      <c r="A422" s="155" t="s">
        <v>717</v>
      </c>
      <c r="B422" s="150" t="s">
        <v>109</v>
      </c>
      <c r="C422" s="150" t="s">
        <v>627</v>
      </c>
      <c r="D422" s="150" t="s">
        <v>364</v>
      </c>
      <c r="E422" s="150" t="s">
        <v>718</v>
      </c>
      <c r="F422" s="150"/>
      <c r="G422" s="176">
        <f aca="true" t="shared" si="57" ref="G422:I423">G423</f>
        <v>118560</v>
      </c>
      <c r="H422" s="176">
        <f t="shared" si="57"/>
        <v>118560</v>
      </c>
      <c r="I422" s="176">
        <f t="shared" si="57"/>
        <v>118560</v>
      </c>
      <c r="J422" s="202"/>
      <c r="K422" s="202"/>
    </row>
    <row r="423" spans="1:11" s="217" customFormat="1" ht="56.25">
      <c r="A423" s="155" t="s">
        <v>532</v>
      </c>
      <c r="B423" s="150" t="s">
        <v>109</v>
      </c>
      <c r="C423" s="150" t="s">
        <v>627</v>
      </c>
      <c r="D423" s="150" t="s">
        <v>364</v>
      </c>
      <c r="E423" s="150" t="s">
        <v>719</v>
      </c>
      <c r="F423" s="150"/>
      <c r="G423" s="176">
        <f t="shared" si="57"/>
        <v>118560</v>
      </c>
      <c r="H423" s="176">
        <f t="shared" si="57"/>
        <v>118560</v>
      </c>
      <c r="I423" s="176">
        <f t="shared" si="57"/>
        <v>118560</v>
      </c>
      <c r="J423" s="202"/>
      <c r="K423" s="202"/>
    </row>
    <row r="424" spans="1:11" s="217" customFormat="1" ht="37.5">
      <c r="A424" s="155" t="s">
        <v>456</v>
      </c>
      <c r="B424" s="150" t="s">
        <v>109</v>
      </c>
      <c r="C424" s="150" t="s">
        <v>627</v>
      </c>
      <c r="D424" s="150" t="s">
        <v>364</v>
      </c>
      <c r="E424" s="150" t="s">
        <v>719</v>
      </c>
      <c r="F424" s="150" t="s">
        <v>457</v>
      </c>
      <c r="G424" s="176">
        <v>118560</v>
      </c>
      <c r="H424" s="176">
        <v>118560</v>
      </c>
      <c r="I424" s="210">
        <v>118560</v>
      </c>
      <c r="J424" s="202"/>
      <c r="K424" s="202"/>
    </row>
    <row r="425" spans="1:11" s="209" customFormat="1" ht="18.75">
      <c r="A425" s="157" t="s">
        <v>734</v>
      </c>
      <c r="B425" s="144" t="s">
        <v>109</v>
      </c>
      <c r="C425" s="144" t="s">
        <v>627</v>
      </c>
      <c r="D425" s="144" t="s">
        <v>627</v>
      </c>
      <c r="E425" s="144"/>
      <c r="F425" s="144"/>
      <c r="G425" s="203">
        <f>G426</f>
        <v>5965350</v>
      </c>
      <c r="H425" s="203">
        <f>H426</f>
        <v>3834028</v>
      </c>
      <c r="I425" s="203">
        <f>I426</f>
        <v>3834028</v>
      </c>
      <c r="J425" s="202"/>
      <c r="K425" s="202"/>
    </row>
    <row r="426" spans="1:11" s="209" customFormat="1" ht="65.25" customHeight="1">
      <c r="A426" s="155" t="s">
        <v>735</v>
      </c>
      <c r="B426" s="150" t="s">
        <v>109</v>
      </c>
      <c r="C426" s="150" t="s">
        <v>627</v>
      </c>
      <c r="D426" s="150" t="s">
        <v>627</v>
      </c>
      <c r="E426" s="150" t="s">
        <v>736</v>
      </c>
      <c r="F426" s="150"/>
      <c r="G426" s="176">
        <f>G427+G431</f>
        <v>5965350</v>
      </c>
      <c r="H426" s="176">
        <f>H427+H431</f>
        <v>3834028</v>
      </c>
      <c r="I426" s="176">
        <f>I427+I431</f>
        <v>3834028</v>
      </c>
      <c r="J426" s="202"/>
      <c r="K426" s="202"/>
    </row>
    <row r="427" spans="1:11" s="209" customFormat="1" ht="43.5" customHeight="1">
      <c r="A427" s="155" t="s">
        <v>737</v>
      </c>
      <c r="B427" s="150" t="s">
        <v>109</v>
      </c>
      <c r="C427" s="150" t="s">
        <v>627</v>
      </c>
      <c r="D427" s="150" t="s">
        <v>627</v>
      </c>
      <c r="E427" s="150" t="s">
        <v>738</v>
      </c>
      <c r="F427" s="150"/>
      <c r="G427" s="176">
        <f aca="true" t="shared" si="58" ref="G427:I429">G428</f>
        <v>492000</v>
      </c>
      <c r="H427" s="176">
        <f t="shared" si="58"/>
        <v>492000</v>
      </c>
      <c r="I427" s="176">
        <f t="shared" si="58"/>
        <v>492000</v>
      </c>
      <c r="J427" s="202"/>
      <c r="K427" s="202"/>
    </row>
    <row r="428" spans="1:11" s="209" customFormat="1" ht="38.25" customHeight="1">
      <c r="A428" s="155" t="s">
        <v>739</v>
      </c>
      <c r="B428" s="150" t="s">
        <v>109</v>
      </c>
      <c r="C428" s="150" t="s">
        <v>627</v>
      </c>
      <c r="D428" s="150" t="s">
        <v>627</v>
      </c>
      <c r="E428" s="150" t="s">
        <v>740</v>
      </c>
      <c r="F428" s="150"/>
      <c r="G428" s="176">
        <f t="shared" si="58"/>
        <v>492000</v>
      </c>
      <c r="H428" s="176">
        <f t="shared" si="58"/>
        <v>492000</v>
      </c>
      <c r="I428" s="176">
        <f t="shared" si="58"/>
        <v>492000</v>
      </c>
      <c r="J428" s="202"/>
      <c r="K428" s="202"/>
    </row>
    <row r="429" spans="1:11" s="209" customFormat="1" ht="21" customHeight="1">
      <c r="A429" s="155" t="s">
        <v>741</v>
      </c>
      <c r="B429" s="150" t="s">
        <v>109</v>
      </c>
      <c r="C429" s="150" t="s">
        <v>627</v>
      </c>
      <c r="D429" s="150" t="s">
        <v>627</v>
      </c>
      <c r="E429" s="150" t="s">
        <v>742</v>
      </c>
      <c r="F429" s="150"/>
      <c r="G429" s="176">
        <f t="shared" si="58"/>
        <v>492000</v>
      </c>
      <c r="H429" s="176">
        <f t="shared" si="58"/>
        <v>492000</v>
      </c>
      <c r="I429" s="176">
        <f t="shared" si="58"/>
        <v>492000</v>
      </c>
      <c r="J429" s="202"/>
      <c r="K429" s="202"/>
    </row>
    <row r="430" spans="1:11" s="209" customFormat="1" ht="38.25" customHeight="1">
      <c r="A430" s="155" t="s">
        <v>407</v>
      </c>
      <c r="B430" s="150" t="s">
        <v>109</v>
      </c>
      <c r="C430" s="150" t="s">
        <v>627</v>
      </c>
      <c r="D430" s="150" t="s">
        <v>627</v>
      </c>
      <c r="E430" s="150" t="s">
        <v>742</v>
      </c>
      <c r="F430" s="150" t="s">
        <v>457</v>
      </c>
      <c r="G430" s="176">
        <v>492000</v>
      </c>
      <c r="H430" s="176">
        <v>492000</v>
      </c>
      <c r="I430" s="210">
        <v>492000</v>
      </c>
      <c r="J430" s="202"/>
      <c r="K430" s="202"/>
    </row>
    <row r="431" spans="1:11" s="209" customFormat="1" ht="30.75" customHeight="1">
      <c r="A431" s="155" t="s">
        <v>743</v>
      </c>
      <c r="B431" s="150" t="s">
        <v>109</v>
      </c>
      <c r="C431" s="150" t="s">
        <v>627</v>
      </c>
      <c r="D431" s="150" t="s">
        <v>627</v>
      </c>
      <c r="E431" s="150" t="s">
        <v>744</v>
      </c>
      <c r="F431" s="150"/>
      <c r="G431" s="176">
        <f>G432</f>
        <v>5473350</v>
      </c>
      <c r="H431" s="176">
        <f>H432</f>
        <v>3342028</v>
      </c>
      <c r="I431" s="176">
        <f>I432</f>
        <v>3342028</v>
      </c>
      <c r="J431" s="202"/>
      <c r="K431" s="202"/>
    </row>
    <row r="432" spans="1:11" s="209" customFormat="1" ht="39" customHeight="1">
      <c r="A432" s="159" t="s">
        <v>745</v>
      </c>
      <c r="B432" s="150" t="s">
        <v>109</v>
      </c>
      <c r="C432" s="150" t="s">
        <v>627</v>
      </c>
      <c r="D432" s="150" t="s">
        <v>627</v>
      </c>
      <c r="E432" s="150" t="s">
        <v>746</v>
      </c>
      <c r="F432" s="150"/>
      <c r="G432" s="176">
        <f>G433+G435</f>
        <v>5473350</v>
      </c>
      <c r="H432" s="176">
        <f>H433+H435</f>
        <v>3342028</v>
      </c>
      <c r="I432" s="176">
        <f>I433+I435</f>
        <v>3342028</v>
      </c>
      <c r="J432" s="202"/>
      <c r="K432" s="202"/>
    </row>
    <row r="433" spans="1:11" s="209" customFormat="1" ht="25.5" customHeight="1">
      <c r="A433" s="159" t="s">
        <v>747</v>
      </c>
      <c r="B433" s="150" t="s">
        <v>109</v>
      </c>
      <c r="C433" s="150" t="s">
        <v>627</v>
      </c>
      <c r="D433" s="150" t="s">
        <v>627</v>
      </c>
      <c r="E433" s="150" t="s">
        <v>748</v>
      </c>
      <c r="F433" s="150"/>
      <c r="G433" s="176">
        <f>G434</f>
        <v>2131322</v>
      </c>
      <c r="H433" s="176">
        <f>H434</f>
        <v>0</v>
      </c>
      <c r="I433" s="176">
        <f>I434</f>
        <v>0</v>
      </c>
      <c r="J433" s="202"/>
      <c r="K433" s="202"/>
    </row>
    <row r="434" spans="1:11" s="209" customFormat="1" ht="39" customHeight="1">
      <c r="A434" s="159" t="s">
        <v>456</v>
      </c>
      <c r="B434" s="150" t="s">
        <v>109</v>
      </c>
      <c r="C434" s="150" t="s">
        <v>627</v>
      </c>
      <c r="D434" s="150" t="s">
        <v>627</v>
      </c>
      <c r="E434" s="150" t="s">
        <v>748</v>
      </c>
      <c r="F434" s="150" t="s">
        <v>457</v>
      </c>
      <c r="G434" s="176">
        <v>2131322</v>
      </c>
      <c r="H434" s="176">
        <v>0</v>
      </c>
      <c r="I434" s="210">
        <v>0</v>
      </c>
      <c r="J434" s="202"/>
      <c r="K434" s="202"/>
    </row>
    <row r="435" spans="1:11" s="209" customFormat="1" ht="40.5" customHeight="1">
      <c r="A435" s="171" t="s">
        <v>749</v>
      </c>
      <c r="B435" s="150" t="s">
        <v>109</v>
      </c>
      <c r="C435" s="150" t="s">
        <v>627</v>
      </c>
      <c r="D435" s="150" t="s">
        <v>627</v>
      </c>
      <c r="E435" s="150" t="s">
        <v>750</v>
      </c>
      <c r="F435" s="150"/>
      <c r="G435" s="176">
        <f>G436+G437</f>
        <v>3342028</v>
      </c>
      <c r="H435" s="176">
        <f>H436+H437</f>
        <v>3342028</v>
      </c>
      <c r="I435" s="176">
        <f>I436+I437</f>
        <v>3342028</v>
      </c>
      <c r="J435" s="202"/>
      <c r="K435" s="202"/>
    </row>
    <row r="436" spans="1:11" s="209" customFormat="1" ht="20.25" customHeight="1">
      <c r="A436" s="172" t="s">
        <v>751</v>
      </c>
      <c r="B436" s="150" t="s">
        <v>109</v>
      </c>
      <c r="C436" s="150" t="s">
        <v>627</v>
      </c>
      <c r="D436" s="150" t="s">
        <v>627</v>
      </c>
      <c r="E436" s="150" t="s">
        <v>750</v>
      </c>
      <c r="F436" s="150" t="s">
        <v>752</v>
      </c>
      <c r="G436" s="176">
        <v>3055500</v>
      </c>
      <c r="H436" s="176">
        <v>3055500</v>
      </c>
      <c r="I436" s="210">
        <v>3055500</v>
      </c>
      <c r="J436" s="202"/>
      <c r="K436" s="202"/>
    </row>
    <row r="437" spans="1:11" s="209" customFormat="1" ht="37.5">
      <c r="A437" s="171" t="s">
        <v>456</v>
      </c>
      <c r="B437" s="150" t="s">
        <v>109</v>
      </c>
      <c r="C437" s="150" t="s">
        <v>627</v>
      </c>
      <c r="D437" s="150" t="s">
        <v>627</v>
      </c>
      <c r="E437" s="150" t="s">
        <v>750</v>
      </c>
      <c r="F437" s="150" t="s">
        <v>457</v>
      </c>
      <c r="G437" s="176">
        <v>286528</v>
      </c>
      <c r="H437" s="176">
        <v>286528</v>
      </c>
      <c r="I437" s="210">
        <v>286528</v>
      </c>
      <c r="J437" s="202"/>
      <c r="K437" s="202"/>
    </row>
    <row r="438" spans="1:11" s="217" customFormat="1" ht="18.75">
      <c r="A438" s="157" t="s">
        <v>753</v>
      </c>
      <c r="B438" s="144" t="s">
        <v>109</v>
      </c>
      <c r="C438" s="144" t="s">
        <v>627</v>
      </c>
      <c r="D438" s="144" t="s">
        <v>525</v>
      </c>
      <c r="E438" s="144"/>
      <c r="F438" s="150"/>
      <c r="G438" s="203">
        <f>G439+G450</f>
        <v>10302759.11</v>
      </c>
      <c r="H438" s="203">
        <f>H439+H450</f>
        <v>10458516.01</v>
      </c>
      <c r="I438" s="203">
        <f>I439+I450</f>
        <v>10452022.11</v>
      </c>
      <c r="J438" s="202"/>
      <c r="K438" s="202"/>
    </row>
    <row r="439" spans="1:11" s="217" customFormat="1" ht="37.5" customHeight="1">
      <c r="A439" s="155" t="s">
        <v>629</v>
      </c>
      <c r="B439" s="150" t="s">
        <v>109</v>
      </c>
      <c r="C439" s="150" t="s">
        <v>627</v>
      </c>
      <c r="D439" s="150" t="s">
        <v>525</v>
      </c>
      <c r="E439" s="150" t="s">
        <v>630</v>
      </c>
      <c r="F439" s="150"/>
      <c r="G439" s="176">
        <f>G440</f>
        <v>10202759.11</v>
      </c>
      <c r="H439" s="176">
        <f>H440</f>
        <v>10353716.01</v>
      </c>
      <c r="I439" s="176">
        <f>I440</f>
        <v>10342230.11</v>
      </c>
      <c r="J439" s="202"/>
      <c r="K439" s="202"/>
    </row>
    <row r="440" spans="1:11" s="217" customFormat="1" ht="44.25" customHeight="1">
      <c r="A440" s="155" t="s">
        <v>754</v>
      </c>
      <c r="B440" s="150" t="s">
        <v>109</v>
      </c>
      <c r="C440" s="150" t="s">
        <v>627</v>
      </c>
      <c r="D440" s="150" t="s">
        <v>525</v>
      </c>
      <c r="E440" s="150" t="s">
        <v>755</v>
      </c>
      <c r="F440" s="150"/>
      <c r="G440" s="176">
        <f>G441+G447</f>
        <v>10202759.11</v>
      </c>
      <c r="H440" s="176">
        <f>H441+H447</f>
        <v>10353716.01</v>
      </c>
      <c r="I440" s="176">
        <f>I441+I447</f>
        <v>10342230.11</v>
      </c>
      <c r="J440" s="202"/>
      <c r="K440" s="202"/>
    </row>
    <row r="441" spans="1:11" s="217" customFormat="1" ht="38.25" customHeight="1">
      <c r="A441" s="155" t="s">
        <v>756</v>
      </c>
      <c r="B441" s="150" t="s">
        <v>109</v>
      </c>
      <c r="C441" s="150" t="s">
        <v>627</v>
      </c>
      <c r="D441" s="150" t="s">
        <v>525</v>
      </c>
      <c r="E441" s="150" t="s">
        <v>757</v>
      </c>
      <c r="F441" s="150"/>
      <c r="G441" s="176">
        <f>G442+G444</f>
        <v>8082250.11</v>
      </c>
      <c r="H441" s="176">
        <f>H442+H444</f>
        <v>8233207.01</v>
      </c>
      <c r="I441" s="176">
        <f>I442+I444</f>
        <v>8221721.11</v>
      </c>
      <c r="J441" s="202"/>
      <c r="K441" s="202"/>
    </row>
    <row r="442" spans="1:11" s="217" customFormat="1" ht="42.75" customHeight="1">
      <c r="A442" s="155" t="s">
        <v>758</v>
      </c>
      <c r="B442" s="150" t="s">
        <v>109</v>
      </c>
      <c r="C442" s="150" t="s">
        <v>627</v>
      </c>
      <c r="D442" s="150" t="s">
        <v>525</v>
      </c>
      <c r="E442" s="150" t="s">
        <v>759</v>
      </c>
      <c r="F442" s="150"/>
      <c r="G442" s="176">
        <f>G443</f>
        <v>326388</v>
      </c>
      <c r="H442" s="176">
        <f>H443</f>
        <v>326388</v>
      </c>
      <c r="I442" s="176">
        <f>I443</f>
        <v>326388</v>
      </c>
      <c r="J442" s="202"/>
      <c r="K442" s="202"/>
    </row>
    <row r="443" spans="1:11" s="217" customFormat="1" ht="57.75" customHeight="1">
      <c r="A443" s="155" t="s">
        <v>371</v>
      </c>
      <c r="B443" s="150" t="s">
        <v>109</v>
      </c>
      <c r="C443" s="150" t="s">
        <v>627</v>
      </c>
      <c r="D443" s="150" t="s">
        <v>525</v>
      </c>
      <c r="E443" s="150" t="s">
        <v>759</v>
      </c>
      <c r="F443" s="150" t="s">
        <v>379</v>
      </c>
      <c r="G443" s="151">
        <v>326388</v>
      </c>
      <c r="H443" s="151">
        <v>326388</v>
      </c>
      <c r="I443" s="152">
        <v>326388</v>
      </c>
      <c r="J443" s="202"/>
      <c r="K443" s="202"/>
    </row>
    <row r="444" spans="1:11" s="217" customFormat="1" ht="38.25" customHeight="1">
      <c r="A444" s="155" t="s">
        <v>521</v>
      </c>
      <c r="B444" s="150" t="s">
        <v>109</v>
      </c>
      <c r="C444" s="150" t="s">
        <v>627</v>
      </c>
      <c r="D444" s="150" t="s">
        <v>525</v>
      </c>
      <c r="E444" s="150" t="s">
        <v>760</v>
      </c>
      <c r="F444" s="150"/>
      <c r="G444" s="176">
        <f>G445+G446</f>
        <v>7755862.11</v>
      </c>
      <c r="H444" s="176">
        <f>H445+H446</f>
        <v>7906819.01</v>
      </c>
      <c r="I444" s="176">
        <f>I445+I446</f>
        <v>7895333.11</v>
      </c>
      <c r="J444" s="202"/>
      <c r="K444" s="202"/>
    </row>
    <row r="445" spans="1:11" s="217" customFormat="1" ht="57" customHeight="1">
      <c r="A445" s="155" t="s">
        <v>371</v>
      </c>
      <c r="B445" s="150" t="s">
        <v>109</v>
      </c>
      <c r="C445" s="150" t="s">
        <v>627</v>
      </c>
      <c r="D445" s="150" t="s">
        <v>525</v>
      </c>
      <c r="E445" s="150" t="s">
        <v>760</v>
      </c>
      <c r="F445" s="150" t="s">
        <v>379</v>
      </c>
      <c r="G445" s="176">
        <v>7361514.03</v>
      </c>
      <c r="H445" s="176">
        <v>7361514.03</v>
      </c>
      <c r="I445" s="176">
        <v>7361514.03</v>
      </c>
      <c r="J445" s="202"/>
      <c r="K445" s="202"/>
    </row>
    <row r="446" spans="1:11" s="217" customFormat="1" ht="38.25" customHeight="1">
      <c r="A446" s="155" t="s">
        <v>407</v>
      </c>
      <c r="B446" s="150" t="s">
        <v>109</v>
      </c>
      <c r="C446" s="150" t="s">
        <v>627</v>
      </c>
      <c r="D446" s="150" t="s">
        <v>525</v>
      </c>
      <c r="E446" s="150" t="s">
        <v>760</v>
      </c>
      <c r="F446" s="150" t="s">
        <v>438</v>
      </c>
      <c r="G446" s="176">
        <v>394348.08</v>
      </c>
      <c r="H446" s="176">
        <f>545304.98</f>
        <v>545304.98</v>
      </c>
      <c r="I446" s="210">
        <f>533819.08</f>
        <v>533819.08</v>
      </c>
      <c r="J446" s="202"/>
      <c r="K446" s="202"/>
    </row>
    <row r="447" spans="1:11" s="217" customFormat="1" ht="37.5" customHeight="1">
      <c r="A447" s="155" t="s">
        <v>761</v>
      </c>
      <c r="B447" s="150" t="s">
        <v>109</v>
      </c>
      <c r="C447" s="150" t="s">
        <v>627</v>
      </c>
      <c r="D447" s="150" t="s">
        <v>525</v>
      </c>
      <c r="E447" s="150" t="s">
        <v>762</v>
      </c>
      <c r="F447" s="150"/>
      <c r="G447" s="176">
        <f aca="true" t="shared" si="59" ref="G447:I448">G448</f>
        <v>2120509</v>
      </c>
      <c r="H447" s="176">
        <f t="shared" si="59"/>
        <v>2120509</v>
      </c>
      <c r="I447" s="176">
        <f t="shared" si="59"/>
        <v>2120509</v>
      </c>
      <c r="J447" s="202"/>
      <c r="K447" s="202"/>
    </row>
    <row r="448" spans="1:11" s="217" customFormat="1" ht="38.25" customHeight="1">
      <c r="A448" s="155" t="s">
        <v>369</v>
      </c>
      <c r="B448" s="150" t="s">
        <v>109</v>
      </c>
      <c r="C448" s="150" t="s">
        <v>627</v>
      </c>
      <c r="D448" s="150" t="s">
        <v>525</v>
      </c>
      <c r="E448" s="150" t="s">
        <v>763</v>
      </c>
      <c r="F448" s="150"/>
      <c r="G448" s="176">
        <f t="shared" si="59"/>
        <v>2120509</v>
      </c>
      <c r="H448" s="176">
        <f t="shared" si="59"/>
        <v>2120509</v>
      </c>
      <c r="I448" s="176">
        <f t="shared" si="59"/>
        <v>2120509</v>
      </c>
      <c r="J448" s="202"/>
      <c r="K448" s="202"/>
    </row>
    <row r="449" spans="1:11" s="217" customFormat="1" ht="56.25" customHeight="1">
      <c r="A449" s="155" t="s">
        <v>371</v>
      </c>
      <c r="B449" s="150" t="s">
        <v>109</v>
      </c>
      <c r="C449" s="150" t="s">
        <v>627</v>
      </c>
      <c r="D449" s="150" t="s">
        <v>525</v>
      </c>
      <c r="E449" s="150" t="s">
        <v>763</v>
      </c>
      <c r="F449" s="150" t="s">
        <v>379</v>
      </c>
      <c r="G449" s="223">
        <v>2120509</v>
      </c>
      <c r="H449" s="223">
        <v>2120509</v>
      </c>
      <c r="I449" s="223">
        <v>2120509</v>
      </c>
      <c r="J449" s="202"/>
      <c r="K449" s="202"/>
    </row>
    <row r="450" spans="1:11" s="217" customFormat="1" ht="37.5" customHeight="1">
      <c r="A450" s="155" t="s">
        <v>408</v>
      </c>
      <c r="B450" s="150" t="s">
        <v>109</v>
      </c>
      <c r="C450" s="150" t="s">
        <v>627</v>
      </c>
      <c r="D450" s="150" t="s">
        <v>525</v>
      </c>
      <c r="E450" s="150" t="s">
        <v>409</v>
      </c>
      <c r="F450" s="150"/>
      <c r="G450" s="223">
        <f>G451</f>
        <v>100000</v>
      </c>
      <c r="H450" s="223">
        <f>H451</f>
        <v>104800</v>
      </c>
      <c r="I450" s="223">
        <f>I451</f>
        <v>109792</v>
      </c>
      <c r="J450" s="202"/>
      <c r="K450" s="202"/>
    </row>
    <row r="451" spans="1:11" s="217" customFormat="1" ht="46.5" customHeight="1">
      <c r="A451" s="155" t="s">
        <v>708</v>
      </c>
      <c r="B451" s="150" t="s">
        <v>109</v>
      </c>
      <c r="C451" s="150" t="s">
        <v>627</v>
      </c>
      <c r="D451" s="150" t="s">
        <v>525</v>
      </c>
      <c r="E451" s="150" t="s">
        <v>709</v>
      </c>
      <c r="F451" s="150"/>
      <c r="G451" s="223">
        <f>G452+G455</f>
        <v>100000</v>
      </c>
      <c r="H451" s="223">
        <f>H452+H455</f>
        <v>104800</v>
      </c>
      <c r="I451" s="223">
        <f>I452+I455</f>
        <v>109792</v>
      </c>
      <c r="J451" s="202"/>
      <c r="K451" s="202"/>
    </row>
    <row r="452" spans="1:11" s="217" customFormat="1" ht="37.5" customHeight="1">
      <c r="A452" s="155" t="s">
        <v>714</v>
      </c>
      <c r="B452" s="150" t="s">
        <v>109</v>
      </c>
      <c r="C452" s="150" t="s">
        <v>627</v>
      </c>
      <c r="D452" s="150" t="s">
        <v>525</v>
      </c>
      <c r="E452" s="150" t="s">
        <v>715</v>
      </c>
      <c r="F452" s="150"/>
      <c r="G452" s="223">
        <f aca="true" t="shared" si="60" ref="G452:I453">G453</f>
        <v>90000</v>
      </c>
      <c r="H452" s="223">
        <f t="shared" si="60"/>
        <v>94400</v>
      </c>
      <c r="I452" s="223">
        <f t="shared" si="60"/>
        <v>98976</v>
      </c>
      <c r="J452" s="202"/>
      <c r="K452" s="202"/>
    </row>
    <row r="453" spans="1:11" s="217" customFormat="1" ht="42" customHeight="1">
      <c r="A453" s="155" t="s">
        <v>712</v>
      </c>
      <c r="B453" s="150" t="s">
        <v>109</v>
      </c>
      <c r="C453" s="150" t="s">
        <v>627</v>
      </c>
      <c r="D453" s="150" t="s">
        <v>525</v>
      </c>
      <c r="E453" s="150" t="s">
        <v>764</v>
      </c>
      <c r="F453" s="150"/>
      <c r="G453" s="223">
        <f t="shared" si="60"/>
        <v>90000</v>
      </c>
      <c r="H453" s="223">
        <f t="shared" si="60"/>
        <v>94400</v>
      </c>
      <c r="I453" s="223">
        <f t="shared" si="60"/>
        <v>98976</v>
      </c>
      <c r="J453" s="202"/>
      <c r="K453" s="202"/>
    </row>
    <row r="454" spans="1:11" s="217" customFormat="1" ht="38.25" customHeight="1">
      <c r="A454" s="155" t="s">
        <v>407</v>
      </c>
      <c r="B454" s="150" t="s">
        <v>109</v>
      </c>
      <c r="C454" s="150" t="s">
        <v>627</v>
      </c>
      <c r="D454" s="150" t="s">
        <v>525</v>
      </c>
      <c r="E454" s="150" t="s">
        <v>716</v>
      </c>
      <c r="F454" s="150" t="s">
        <v>438</v>
      </c>
      <c r="G454" s="223">
        <v>90000</v>
      </c>
      <c r="H454" s="223">
        <v>94400</v>
      </c>
      <c r="I454" s="224">
        <v>98976</v>
      </c>
      <c r="J454" s="202"/>
      <c r="K454" s="202"/>
    </row>
    <row r="455" spans="1:11" s="217" customFormat="1" ht="81.75" customHeight="1">
      <c r="A455" s="155" t="s">
        <v>765</v>
      </c>
      <c r="B455" s="150" t="s">
        <v>109</v>
      </c>
      <c r="C455" s="150" t="s">
        <v>627</v>
      </c>
      <c r="D455" s="150" t="s">
        <v>525</v>
      </c>
      <c r="E455" s="150" t="s">
        <v>766</v>
      </c>
      <c r="F455" s="150"/>
      <c r="G455" s="223">
        <f aca="true" t="shared" si="61" ref="G455:I456">G456</f>
        <v>10000</v>
      </c>
      <c r="H455" s="223">
        <f t="shared" si="61"/>
        <v>10400</v>
      </c>
      <c r="I455" s="223">
        <f t="shared" si="61"/>
        <v>10816</v>
      </c>
      <c r="J455" s="202"/>
      <c r="K455" s="202"/>
    </row>
    <row r="456" spans="1:11" s="217" customFormat="1" ht="38.25" customHeight="1">
      <c r="A456" s="155" t="s">
        <v>712</v>
      </c>
      <c r="B456" s="150" t="s">
        <v>109</v>
      </c>
      <c r="C456" s="150" t="s">
        <v>627</v>
      </c>
      <c r="D456" s="150" t="s">
        <v>525</v>
      </c>
      <c r="E456" s="150" t="s">
        <v>767</v>
      </c>
      <c r="F456" s="150"/>
      <c r="G456" s="223">
        <f t="shared" si="61"/>
        <v>10000</v>
      </c>
      <c r="H456" s="223">
        <f t="shared" si="61"/>
        <v>10400</v>
      </c>
      <c r="I456" s="223">
        <f t="shared" si="61"/>
        <v>10816</v>
      </c>
      <c r="J456" s="202"/>
      <c r="K456" s="202"/>
    </row>
    <row r="457" spans="1:11" s="217" customFormat="1" ht="38.25" customHeight="1">
      <c r="A457" s="155" t="s">
        <v>407</v>
      </c>
      <c r="B457" s="150" t="s">
        <v>109</v>
      </c>
      <c r="C457" s="150" t="s">
        <v>627</v>
      </c>
      <c r="D457" s="150" t="s">
        <v>525</v>
      </c>
      <c r="E457" s="150" t="s">
        <v>768</v>
      </c>
      <c r="F457" s="150" t="s">
        <v>438</v>
      </c>
      <c r="G457" s="223">
        <v>10000</v>
      </c>
      <c r="H457" s="223">
        <v>10400</v>
      </c>
      <c r="I457" s="225">
        <v>10816</v>
      </c>
      <c r="J457" s="202"/>
      <c r="K457" s="202"/>
    </row>
    <row r="458" spans="1:11" s="217" customFormat="1" ht="27.75" customHeight="1">
      <c r="A458" s="180" t="s">
        <v>890</v>
      </c>
      <c r="B458" s="144" t="s">
        <v>109</v>
      </c>
      <c r="C458" s="144">
        <v>10</v>
      </c>
      <c r="D458" s="144"/>
      <c r="E458" s="144"/>
      <c r="F458" s="150"/>
      <c r="G458" s="199">
        <f>G459+G465</f>
        <v>23141354</v>
      </c>
      <c r="H458" s="199">
        <f>H459+H465</f>
        <v>23140304</v>
      </c>
      <c r="I458" s="199">
        <f>I459+I465</f>
        <v>23139104</v>
      </c>
      <c r="J458" s="202"/>
      <c r="K458" s="202"/>
    </row>
    <row r="459" spans="1:11" s="217" customFormat="1" ht="27.75" customHeight="1">
      <c r="A459" s="180" t="s">
        <v>806</v>
      </c>
      <c r="B459" s="144" t="s">
        <v>109</v>
      </c>
      <c r="C459" s="144" t="s">
        <v>801</v>
      </c>
      <c r="D459" s="144" t="s">
        <v>373</v>
      </c>
      <c r="E459" s="144"/>
      <c r="F459" s="150"/>
      <c r="G459" s="199">
        <f aca="true" t="shared" si="62" ref="G459:I463">G460</f>
        <v>16775009</v>
      </c>
      <c r="H459" s="199">
        <f t="shared" si="62"/>
        <v>16775009</v>
      </c>
      <c r="I459" s="199">
        <f t="shared" si="62"/>
        <v>16775009</v>
      </c>
      <c r="J459" s="202"/>
      <c r="K459" s="202"/>
    </row>
    <row r="460" spans="1:11" s="217" customFormat="1" ht="51" customHeight="1">
      <c r="A460" s="155" t="s">
        <v>629</v>
      </c>
      <c r="B460" s="150" t="s">
        <v>109</v>
      </c>
      <c r="C460" s="150" t="s">
        <v>801</v>
      </c>
      <c r="D460" s="150" t="s">
        <v>373</v>
      </c>
      <c r="E460" s="150" t="s">
        <v>630</v>
      </c>
      <c r="F460" s="150"/>
      <c r="G460" s="223">
        <f t="shared" si="62"/>
        <v>16775009</v>
      </c>
      <c r="H460" s="223">
        <f t="shared" si="62"/>
        <v>16775009</v>
      </c>
      <c r="I460" s="223">
        <f t="shared" si="62"/>
        <v>16775009</v>
      </c>
      <c r="J460" s="202"/>
      <c r="K460" s="202"/>
    </row>
    <row r="461" spans="1:11" s="217" customFormat="1" ht="30" customHeight="1">
      <c r="A461" s="155" t="s">
        <v>631</v>
      </c>
      <c r="B461" s="150" t="s">
        <v>109</v>
      </c>
      <c r="C461" s="150" t="s">
        <v>801</v>
      </c>
      <c r="D461" s="150" t="s">
        <v>373</v>
      </c>
      <c r="E461" s="150" t="s">
        <v>632</v>
      </c>
      <c r="F461" s="150"/>
      <c r="G461" s="223">
        <f t="shared" si="62"/>
        <v>16775009</v>
      </c>
      <c r="H461" s="223">
        <f t="shared" si="62"/>
        <v>16775009</v>
      </c>
      <c r="I461" s="223">
        <f t="shared" si="62"/>
        <v>16775009</v>
      </c>
      <c r="J461" s="202"/>
      <c r="K461" s="202"/>
    </row>
    <row r="462" spans="1:11" s="217" customFormat="1" ht="40.5" customHeight="1">
      <c r="A462" s="155" t="s">
        <v>637</v>
      </c>
      <c r="B462" s="150" t="s">
        <v>109</v>
      </c>
      <c r="C462" s="150" t="s">
        <v>801</v>
      </c>
      <c r="D462" s="150" t="s">
        <v>373</v>
      </c>
      <c r="E462" s="150" t="s">
        <v>638</v>
      </c>
      <c r="F462" s="150"/>
      <c r="G462" s="223">
        <f t="shared" si="62"/>
        <v>16775009</v>
      </c>
      <c r="H462" s="223">
        <f t="shared" si="62"/>
        <v>16775009</v>
      </c>
      <c r="I462" s="223">
        <f t="shared" si="62"/>
        <v>16775009</v>
      </c>
      <c r="J462" s="202"/>
      <c r="K462" s="202"/>
    </row>
    <row r="463" spans="1:11" s="217" customFormat="1" ht="76.5" customHeight="1">
      <c r="A463" s="155" t="s">
        <v>825</v>
      </c>
      <c r="B463" s="150" t="s">
        <v>109</v>
      </c>
      <c r="C463" s="150" t="s">
        <v>801</v>
      </c>
      <c r="D463" s="150" t="s">
        <v>373</v>
      </c>
      <c r="E463" s="150" t="s">
        <v>826</v>
      </c>
      <c r="F463" s="150"/>
      <c r="G463" s="223">
        <f t="shared" si="62"/>
        <v>16775009</v>
      </c>
      <c r="H463" s="223">
        <f t="shared" si="62"/>
        <v>16775009</v>
      </c>
      <c r="I463" s="223">
        <f t="shared" si="62"/>
        <v>16775009</v>
      </c>
      <c r="J463" s="202"/>
      <c r="K463" s="202"/>
    </row>
    <row r="464" spans="1:11" s="217" customFormat="1" ht="38.25" customHeight="1">
      <c r="A464" s="155" t="s">
        <v>456</v>
      </c>
      <c r="B464" s="150" t="s">
        <v>109</v>
      </c>
      <c r="C464" s="150" t="s">
        <v>801</v>
      </c>
      <c r="D464" s="150" t="s">
        <v>373</v>
      </c>
      <c r="E464" s="150" t="s">
        <v>826</v>
      </c>
      <c r="F464" s="150" t="s">
        <v>457</v>
      </c>
      <c r="G464" s="151">
        <v>16775009</v>
      </c>
      <c r="H464" s="151">
        <v>16775009</v>
      </c>
      <c r="I464" s="151">
        <v>16775009</v>
      </c>
      <c r="J464" s="202"/>
      <c r="K464" s="202"/>
    </row>
    <row r="465" spans="1:11" s="217" customFormat="1" ht="18.75">
      <c r="A465" s="157" t="s">
        <v>833</v>
      </c>
      <c r="B465" s="144" t="s">
        <v>109</v>
      </c>
      <c r="C465" s="144" t="s">
        <v>801</v>
      </c>
      <c r="D465" s="144" t="s">
        <v>396</v>
      </c>
      <c r="E465" s="150"/>
      <c r="F465" s="150"/>
      <c r="G465" s="199">
        <f>G466</f>
        <v>6366345</v>
      </c>
      <c r="H465" s="199">
        <f>H466</f>
        <v>6365295</v>
      </c>
      <c r="I465" s="199">
        <f>I466</f>
        <v>6364095</v>
      </c>
      <c r="J465" s="202"/>
      <c r="K465" s="202"/>
    </row>
    <row r="466" spans="1:11" s="217" customFormat="1" ht="42.75" customHeight="1">
      <c r="A466" s="155" t="s">
        <v>629</v>
      </c>
      <c r="B466" s="150" t="s">
        <v>109</v>
      </c>
      <c r="C466" s="150" t="s">
        <v>801</v>
      </c>
      <c r="D466" s="150" t="s">
        <v>396</v>
      </c>
      <c r="E466" s="150" t="s">
        <v>630</v>
      </c>
      <c r="F466" s="150"/>
      <c r="G466" s="223">
        <f>G467+G471</f>
        <v>6366345</v>
      </c>
      <c r="H466" s="223">
        <f>H467+H471</f>
        <v>6365295</v>
      </c>
      <c r="I466" s="223">
        <f>I467+I471</f>
        <v>6364095</v>
      </c>
      <c r="J466" s="202"/>
      <c r="K466" s="202"/>
    </row>
    <row r="467" spans="1:11" s="217" customFormat="1" ht="45.75" customHeight="1">
      <c r="A467" s="155" t="s">
        <v>754</v>
      </c>
      <c r="B467" s="150" t="s">
        <v>109</v>
      </c>
      <c r="C467" s="150" t="s">
        <v>801</v>
      </c>
      <c r="D467" s="150" t="s">
        <v>396</v>
      </c>
      <c r="E467" s="150" t="s">
        <v>755</v>
      </c>
      <c r="F467" s="150"/>
      <c r="G467" s="223">
        <f aca="true" t="shared" si="63" ref="G467:I469">G468</f>
        <v>2450</v>
      </c>
      <c r="H467" s="223">
        <f t="shared" si="63"/>
        <v>1400</v>
      </c>
      <c r="I467" s="223">
        <f t="shared" si="63"/>
        <v>200</v>
      </c>
      <c r="J467" s="202"/>
      <c r="K467" s="202"/>
    </row>
    <row r="468" spans="1:11" s="217" customFormat="1" ht="42.75" customHeight="1">
      <c r="A468" s="155" t="s">
        <v>756</v>
      </c>
      <c r="B468" s="150" t="s">
        <v>109</v>
      </c>
      <c r="C468" s="150" t="s">
        <v>801</v>
      </c>
      <c r="D468" s="150" t="s">
        <v>396</v>
      </c>
      <c r="E468" s="150" t="s">
        <v>757</v>
      </c>
      <c r="F468" s="150"/>
      <c r="G468" s="223">
        <f t="shared" si="63"/>
        <v>2450</v>
      </c>
      <c r="H468" s="223">
        <f t="shared" si="63"/>
        <v>1400</v>
      </c>
      <c r="I468" s="223">
        <f t="shared" si="63"/>
        <v>200</v>
      </c>
      <c r="J468" s="202"/>
      <c r="K468" s="202"/>
    </row>
    <row r="469" spans="1:11" s="217" customFormat="1" ht="42.75" customHeight="1">
      <c r="A469" s="155" t="s">
        <v>521</v>
      </c>
      <c r="B469" s="150" t="s">
        <v>109</v>
      </c>
      <c r="C469" s="150" t="s">
        <v>801</v>
      </c>
      <c r="D469" s="150" t="s">
        <v>396</v>
      </c>
      <c r="E469" s="150" t="s">
        <v>760</v>
      </c>
      <c r="F469" s="150"/>
      <c r="G469" s="223">
        <f t="shared" si="63"/>
        <v>2450</v>
      </c>
      <c r="H469" s="223">
        <f t="shared" si="63"/>
        <v>1400</v>
      </c>
      <c r="I469" s="223">
        <f t="shared" si="63"/>
        <v>200</v>
      </c>
      <c r="J469" s="202"/>
      <c r="K469" s="202"/>
    </row>
    <row r="470" spans="1:11" s="217" customFormat="1" ht="61.5" customHeight="1">
      <c r="A470" s="155" t="s">
        <v>371</v>
      </c>
      <c r="B470" s="150" t="s">
        <v>109</v>
      </c>
      <c r="C470" s="150" t="s">
        <v>801</v>
      </c>
      <c r="D470" s="150" t="s">
        <v>396</v>
      </c>
      <c r="E470" s="150" t="s">
        <v>760</v>
      </c>
      <c r="F470" s="150" t="s">
        <v>379</v>
      </c>
      <c r="G470" s="223">
        <v>2450</v>
      </c>
      <c r="H470" s="223">
        <v>1400</v>
      </c>
      <c r="I470" s="224">
        <v>200</v>
      </c>
      <c r="J470" s="202"/>
      <c r="K470" s="202"/>
    </row>
    <row r="471" spans="1:11" s="217" customFormat="1" ht="27.75" customHeight="1">
      <c r="A471" s="155" t="s">
        <v>631</v>
      </c>
      <c r="B471" s="150" t="s">
        <v>109</v>
      </c>
      <c r="C471" s="150" t="s">
        <v>801</v>
      </c>
      <c r="D471" s="150" t="s">
        <v>396</v>
      </c>
      <c r="E471" s="150" t="s">
        <v>632</v>
      </c>
      <c r="F471" s="150"/>
      <c r="G471" s="223">
        <f>G472+G475</f>
        <v>6363895</v>
      </c>
      <c r="H471" s="223">
        <f>H472+H475</f>
        <v>6363895</v>
      </c>
      <c r="I471" s="223">
        <f>I472+I475</f>
        <v>6363895</v>
      </c>
      <c r="J471" s="202"/>
      <c r="K471" s="202"/>
    </row>
    <row r="472" spans="1:11" s="217" customFormat="1" ht="21" customHeight="1">
      <c r="A472" s="159" t="s">
        <v>843</v>
      </c>
      <c r="B472" s="150" t="s">
        <v>109</v>
      </c>
      <c r="C472" s="150" t="s">
        <v>801</v>
      </c>
      <c r="D472" s="150" t="s">
        <v>396</v>
      </c>
      <c r="E472" s="150" t="s">
        <v>634</v>
      </c>
      <c r="F472" s="150"/>
      <c r="G472" s="223">
        <f aca="true" t="shared" si="64" ref="G472:I473">G473</f>
        <v>6362695</v>
      </c>
      <c r="H472" s="223">
        <f t="shared" si="64"/>
        <v>6362695</v>
      </c>
      <c r="I472" s="223">
        <f t="shared" si="64"/>
        <v>6362695</v>
      </c>
      <c r="J472" s="202"/>
      <c r="K472" s="202"/>
    </row>
    <row r="473" spans="1:11" s="217" customFormat="1" ht="20.25" customHeight="1">
      <c r="A473" s="155" t="s">
        <v>844</v>
      </c>
      <c r="B473" s="150" t="s">
        <v>109</v>
      </c>
      <c r="C473" s="150" t="s">
        <v>801</v>
      </c>
      <c r="D473" s="150" t="s">
        <v>396</v>
      </c>
      <c r="E473" s="150" t="s">
        <v>845</v>
      </c>
      <c r="F473" s="144"/>
      <c r="G473" s="223">
        <f t="shared" si="64"/>
        <v>6362695</v>
      </c>
      <c r="H473" s="223">
        <f t="shared" si="64"/>
        <v>6362695</v>
      </c>
      <c r="I473" s="223">
        <f t="shared" si="64"/>
        <v>6362695</v>
      </c>
      <c r="J473" s="202"/>
      <c r="K473" s="202"/>
    </row>
    <row r="474" spans="1:11" s="217" customFormat="1" ht="20.25" customHeight="1">
      <c r="A474" s="172" t="s">
        <v>751</v>
      </c>
      <c r="B474" s="150" t="s">
        <v>109</v>
      </c>
      <c r="C474" s="150" t="s">
        <v>801</v>
      </c>
      <c r="D474" s="150" t="s">
        <v>396</v>
      </c>
      <c r="E474" s="150" t="s">
        <v>845</v>
      </c>
      <c r="F474" s="150" t="s">
        <v>752</v>
      </c>
      <c r="G474" s="151">
        <v>6362695</v>
      </c>
      <c r="H474" s="151">
        <v>6362695</v>
      </c>
      <c r="I474" s="152">
        <v>6362695</v>
      </c>
      <c r="J474" s="202"/>
      <c r="K474" s="202"/>
    </row>
    <row r="475" spans="1:11" s="217" customFormat="1" ht="45" customHeight="1">
      <c r="A475" s="155" t="s">
        <v>645</v>
      </c>
      <c r="B475" s="150" t="s">
        <v>109</v>
      </c>
      <c r="C475" s="150" t="s">
        <v>801</v>
      </c>
      <c r="D475" s="150" t="s">
        <v>396</v>
      </c>
      <c r="E475" s="150" t="s">
        <v>646</v>
      </c>
      <c r="F475" s="150"/>
      <c r="G475" s="151">
        <f aca="true" t="shared" si="65" ref="G475:I476">G476</f>
        <v>1200</v>
      </c>
      <c r="H475" s="151">
        <f t="shared" si="65"/>
        <v>1200</v>
      </c>
      <c r="I475" s="151">
        <f t="shared" si="65"/>
        <v>1200</v>
      </c>
      <c r="J475" s="202"/>
      <c r="K475" s="202"/>
    </row>
    <row r="476" spans="1:11" s="217" customFormat="1" ht="42.75" customHeight="1">
      <c r="A476" s="155" t="s">
        <v>521</v>
      </c>
      <c r="B476" s="150" t="s">
        <v>109</v>
      </c>
      <c r="C476" s="150" t="s">
        <v>801</v>
      </c>
      <c r="D476" s="150" t="s">
        <v>396</v>
      </c>
      <c r="E476" s="150" t="s">
        <v>647</v>
      </c>
      <c r="F476" s="150"/>
      <c r="G476" s="151">
        <f t="shared" si="65"/>
        <v>1200</v>
      </c>
      <c r="H476" s="151">
        <f t="shared" si="65"/>
        <v>1200</v>
      </c>
      <c r="I476" s="151">
        <f t="shared" si="65"/>
        <v>1200</v>
      </c>
      <c r="J476" s="202"/>
      <c r="K476" s="202"/>
    </row>
    <row r="477" spans="1:11" s="217" customFormat="1" ht="51.75" customHeight="1">
      <c r="A477" s="155" t="s">
        <v>456</v>
      </c>
      <c r="B477" s="150" t="s">
        <v>109</v>
      </c>
      <c r="C477" s="150" t="s">
        <v>801</v>
      </c>
      <c r="D477" s="150" t="s">
        <v>396</v>
      </c>
      <c r="E477" s="150" t="s">
        <v>647</v>
      </c>
      <c r="F477" s="150" t="s">
        <v>457</v>
      </c>
      <c r="G477" s="151">
        <v>1200</v>
      </c>
      <c r="H477" s="151">
        <v>1200</v>
      </c>
      <c r="I477" s="226">
        <v>1200</v>
      </c>
      <c r="J477" s="202"/>
      <c r="K477" s="202"/>
    </row>
    <row r="478" spans="1:11" s="217" customFormat="1" ht="41.25" customHeight="1">
      <c r="A478" s="148" t="s">
        <v>112</v>
      </c>
      <c r="B478" s="144" t="s">
        <v>111</v>
      </c>
      <c r="C478" s="144"/>
      <c r="D478" s="144"/>
      <c r="E478" s="144"/>
      <c r="F478" s="144"/>
      <c r="G478" s="203">
        <f>G479+G495+G528+G555</f>
        <v>65513460.220000006</v>
      </c>
      <c r="H478" s="203">
        <f>H479+H495+H528+H555</f>
        <v>61788919.55</v>
      </c>
      <c r="I478" s="203">
        <f>I479+I495+I528+I555</f>
        <v>64429012.17</v>
      </c>
      <c r="J478" s="202"/>
      <c r="K478" s="202"/>
    </row>
    <row r="479" spans="1:11" s="217" customFormat="1" ht="23.25" customHeight="1">
      <c r="A479" s="148" t="s">
        <v>626</v>
      </c>
      <c r="B479" s="144" t="s">
        <v>111</v>
      </c>
      <c r="C479" s="144" t="s">
        <v>627</v>
      </c>
      <c r="D479" s="144"/>
      <c r="E479" s="144"/>
      <c r="F479" s="150"/>
      <c r="G479" s="199">
        <f aca="true" t="shared" si="66" ref="G479:I481">G480</f>
        <v>29649260.03</v>
      </c>
      <c r="H479" s="199">
        <f t="shared" si="66"/>
        <v>22880678.27</v>
      </c>
      <c r="I479" s="199">
        <f t="shared" si="66"/>
        <v>23671116.7</v>
      </c>
      <c r="J479" s="202"/>
      <c r="K479" s="202"/>
    </row>
    <row r="480" spans="1:11" s="217" customFormat="1" ht="21" customHeight="1">
      <c r="A480" s="148" t="s">
        <v>720</v>
      </c>
      <c r="B480" s="144" t="s">
        <v>111</v>
      </c>
      <c r="C480" s="144" t="s">
        <v>627</v>
      </c>
      <c r="D480" s="144" t="s">
        <v>373</v>
      </c>
      <c r="E480" s="144"/>
      <c r="F480" s="150"/>
      <c r="G480" s="199">
        <f t="shared" si="66"/>
        <v>29649260.03</v>
      </c>
      <c r="H480" s="199">
        <f t="shared" si="66"/>
        <v>22880678.27</v>
      </c>
      <c r="I480" s="199">
        <f t="shared" si="66"/>
        <v>23671116.7</v>
      </c>
      <c r="J480" s="202"/>
      <c r="K480" s="202"/>
    </row>
    <row r="481" spans="1:11" s="217" customFormat="1" ht="42" customHeight="1">
      <c r="A481" s="155" t="s">
        <v>629</v>
      </c>
      <c r="B481" s="150" t="s">
        <v>111</v>
      </c>
      <c r="C481" s="150" t="s">
        <v>627</v>
      </c>
      <c r="D481" s="150" t="s">
        <v>373</v>
      </c>
      <c r="E481" s="150" t="s">
        <v>630</v>
      </c>
      <c r="F481" s="150"/>
      <c r="G481" s="223">
        <f t="shared" si="66"/>
        <v>29649260.03</v>
      </c>
      <c r="H481" s="223">
        <f t="shared" si="66"/>
        <v>22880678.27</v>
      </c>
      <c r="I481" s="223">
        <f t="shared" si="66"/>
        <v>23671116.7</v>
      </c>
      <c r="J481" s="202"/>
      <c r="K481" s="202"/>
    </row>
    <row r="482" spans="1:11" s="217" customFormat="1" ht="47.25" customHeight="1">
      <c r="A482" s="155" t="s">
        <v>895</v>
      </c>
      <c r="B482" s="150" t="s">
        <v>111</v>
      </c>
      <c r="C482" s="150" t="s">
        <v>627</v>
      </c>
      <c r="D482" s="150" t="s">
        <v>373</v>
      </c>
      <c r="E482" s="150" t="s">
        <v>722</v>
      </c>
      <c r="F482" s="150"/>
      <c r="G482" s="223">
        <f>G483+G490</f>
        <v>29649260.03</v>
      </c>
      <c r="H482" s="223">
        <f>H483+H490</f>
        <v>22880678.27</v>
      </c>
      <c r="I482" s="223">
        <f>I483+I490</f>
        <v>23671116.7</v>
      </c>
      <c r="J482" s="202"/>
      <c r="K482" s="202"/>
    </row>
    <row r="483" spans="1:11" s="217" customFormat="1" ht="38.25" customHeight="1">
      <c r="A483" s="159" t="s">
        <v>723</v>
      </c>
      <c r="B483" s="150" t="s">
        <v>111</v>
      </c>
      <c r="C483" s="150" t="s">
        <v>627</v>
      </c>
      <c r="D483" s="150" t="s">
        <v>373</v>
      </c>
      <c r="E483" s="150" t="s">
        <v>724</v>
      </c>
      <c r="F483" s="150"/>
      <c r="G483" s="223">
        <f>G484+G486+G488</f>
        <v>29311893.03</v>
      </c>
      <c r="H483" s="223">
        <f>H484+H486+H488</f>
        <v>22606075.27</v>
      </c>
      <c r="I483" s="223">
        <f>I484+I486+I488</f>
        <v>23396513.7</v>
      </c>
      <c r="J483" s="202"/>
      <c r="K483" s="202"/>
    </row>
    <row r="484" spans="1:11" s="217" customFormat="1" ht="42.75" customHeight="1">
      <c r="A484" s="155" t="s">
        <v>521</v>
      </c>
      <c r="B484" s="150" t="s">
        <v>111</v>
      </c>
      <c r="C484" s="150" t="s">
        <v>627</v>
      </c>
      <c r="D484" s="150" t="s">
        <v>373</v>
      </c>
      <c r="E484" s="150" t="s">
        <v>725</v>
      </c>
      <c r="F484" s="150"/>
      <c r="G484" s="176">
        <f>G485</f>
        <v>20798273.03</v>
      </c>
      <c r="H484" s="176">
        <f>H485</f>
        <v>22606075.27</v>
      </c>
      <c r="I484" s="176">
        <f>I485</f>
        <v>23396513.7</v>
      </c>
      <c r="J484" s="202"/>
      <c r="K484" s="202"/>
    </row>
    <row r="485" spans="1:11" s="217" customFormat="1" ht="44.25" customHeight="1">
      <c r="A485" s="155" t="s">
        <v>456</v>
      </c>
      <c r="B485" s="150" t="s">
        <v>111</v>
      </c>
      <c r="C485" s="150" t="s">
        <v>627</v>
      </c>
      <c r="D485" s="150" t="s">
        <v>373</v>
      </c>
      <c r="E485" s="150" t="s">
        <v>725</v>
      </c>
      <c r="F485" s="150" t="s">
        <v>457</v>
      </c>
      <c r="G485" s="176">
        <f>12450863.9+8212409.13+100000+35000</f>
        <v>20798273.03</v>
      </c>
      <c r="H485" s="176">
        <f>13364027.87+8670102.4+44645+527300</f>
        <v>22606075.27</v>
      </c>
      <c r="I485" s="210">
        <f>13847880.27+8998643.43+104990+445000</f>
        <v>23396513.7</v>
      </c>
      <c r="J485" s="202"/>
      <c r="K485" s="202"/>
    </row>
    <row r="486" spans="1:11" s="217" customFormat="1" ht="31.5" customHeight="1">
      <c r="A486" s="155" t="s">
        <v>726</v>
      </c>
      <c r="B486" s="150" t="s">
        <v>111</v>
      </c>
      <c r="C486" s="150" t="s">
        <v>627</v>
      </c>
      <c r="D486" s="150" t="s">
        <v>373</v>
      </c>
      <c r="E486" s="150" t="s">
        <v>727</v>
      </c>
      <c r="F486" s="150"/>
      <c r="G486" s="176">
        <f>G487</f>
        <v>1800000</v>
      </c>
      <c r="H486" s="176">
        <f>H487</f>
        <v>0</v>
      </c>
      <c r="I486" s="176">
        <f>I487</f>
        <v>0</v>
      </c>
      <c r="J486" s="202"/>
      <c r="K486" s="202"/>
    </row>
    <row r="487" spans="1:11" s="217" customFormat="1" ht="44.25" customHeight="1">
      <c r="A487" s="155" t="s">
        <v>456</v>
      </c>
      <c r="B487" s="150" t="s">
        <v>111</v>
      </c>
      <c r="C487" s="150" t="s">
        <v>627</v>
      </c>
      <c r="D487" s="150" t="s">
        <v>373</v>
      </c>
      <c r="E487" s="150" t="s">
        <v>727</v>
      </c>
      <c r="F487" s="150" t="s">
        <v>457</v>
      </c>
      <c r="G487" s="176">
        <v>1800000</v>
      </c>
      <c r="H487" s="176">
        <v>0</v>
      </c>
      <c r="I487" s="215">
        <v>0</v>
      </c>
      <c r="J487" s="202"/>
      <c r="K487" s="202"/>
    </row>
    <row r="488" spans="1:11" s="217" customFormat="1" ht="26.25" customHeight="1">
      <c r="A488" s="155" t="s">
        <v>728</v>
      </c>
      <c r="B488" s="150" t="s">
        <v>111</v>
      </c>
      <c r="C488" s="150" t="s">
        <v>627</v>
      </c>
      <c r="D488" s="150" t="s">
        <v>373</v>
      </c>
      <c r="E488" s="150" t="s">
        <v>729</v>
      </c>
      <c r="F488" s="150"/>
      <c r="G488" s="176">
        <f>G489</f>
        <v>6713620</v>
      </c>
      <c r="H488" s="176">
        <f>H489</f>
        <v>0</v>
      </c>
      <c r="I488" s="176">
        <f>I489</f>
        <v>0</v>
      </c>
      <c r="J488" s="202"/>
      <c r="K488" s="202"/>
    </row>
    <row r="489" spans="1:11" s="217" customFormat="1" ht="44.25" customHeight="1">
      <c r="A489" s="155" t="s">
        <v>456</v>
      </c>
      <c r="B489" s="150" t="s">
        <v>111</v>
      </c>
      <c r="C489" s="150" t="s">
        <v>627</v>
      </c>
      <c r="D489" s="150" t="s">
        <v>373</v>
      </c>
      <c r="E489" s="150" t="s">
        <v>729</v>
      </c>
      <c r="F489" s="150" t="s">
        <v>457</v>
      </c>
      <c r="G489" s="176">
        <f>150000+6563620</f>
        <v>6713620</v>
      </c>
      <c r="H489" s="176">
        <v>0</v>
      </c>
      <c r="I489" s="215">
        <v>0</v>
      </c>
      <c r="J489" s="202"/>
      <c r="K489" s="202"/>
    </row>
    <row r="490" spans="1:11" s="217" customFormat="1" ht="44.25" customHeight="1">
      <c r="A490" s="155" t="s">
        <v>730</v>
      </c>
      <c r="B490" s="150" t="s">
        <v>111</v>
      </c>
      <c r="C490" s="150" t="s">
        <v>627</v>
      </c>
      <c r="D490" s="150" t="s">
        <v>373</v>
      </c>
      <c r="E490" s="150" t="s">
        <v>731</v>
      </c>
      <c r="F490" s="150"/>
      <c r="G490" s="176">
        <f>G491+G493</f>
        <v>337367</v>
      </c>
      <c r="H490" s="176">
        <f>H491+H493</f>
        <v>274603</v>
      </c>
      <c r="I490" s="176">
        <f>I491+I493</f>
        <v>274603</v>
      </c>
      <c r="J490" s="202"/>
      <c r="K490" s="202"/>
    </row>
    <row r="491" spans="1:11" s="217" customFormat="1" ht="44.25" customHeight="1">
      <c r="A491" s="155" t="s">
        <v>639</v>
      </c>
      <c r="B491" s="150" t="s">
        <v>111</v>
      </c>
      <c r="C491" s="150" t="s">
        <v>627</v>
      </c>
      <c r="D491" s="150" t="s">
        <v>373</v>
      </c>
      <c r="E491" s="150" t="s">
        <v>732</v>
      </c>
      <c r="F491" s="150"/>
      <c r="G491" s="176">
        <f>G492</f>
        <v>62764</v>
      </c>
      <c r="H491" s="176">
        <f>H492</f>
        <v>0</v>
      </c>
      <c r="I491" s="176">
        <f>I492</f>
        <v>0</v>
      </c>
      <c r="J491" s="202"/>
      <c r="K491" s="202"/>
    </row>
    <row r="492" spans="1:11" s="217" customFormat="1" ht="44.25" customHeight="1">
      <c r="A492" s="155" t="s">
        <v>456</v>
      </c>
      <c r="B492" s="150" t="s">
        <v>111</v>
      </c>
      <c r="C492" s="150" t="s">
        <v>627</v>
      </c>
      <c r="D492" s="150" t="s">
        <v>373</v>
      </c>
      <c r="E492" s="150" t="s">
        <v>732</v>
      </c>
      <c r="F492" s="150" t="s">
        <v>457</v>
      </c>
      <c r="G492" s="176">
        <v>62764</v>
      </c>
      <c r="H492" s="176">
        <v>0</v>
      </c>
      <c r="I492" s="210">
        <v>0</v>
      </c>
      <c r="J492" s="202"/>
      <c r="K492" s="202"/>
    </row>
    <row r="493" spans="1:11" s="217" customFormat="1" ht="44.25" customHeight="1">
      <c r="A493" s="155" t="s">
        <v>641</v>
      </c>
      <c r="B493" s="150" t="s">
        <v>111</v>
      </c>
      <c r="C493" s="150" t="s">
        <v>627</v>
      </c>
      <c r="D493" s="150" t="s">
        <v>373</v>
      </c>
      <c r="E493" s="150" t="s">
        <v>733</v>
      </c>
      <c r="F493" s="150"/>
      <c r="G493" s="176">
        <f>G494</f>
        <v>274603</v>
      </c>
      <c r="H493" s="176">
        <f>H494</f>
        <v>274603</v>
      </c>
      <c r="I493" s="176">
        <f>I494</f>
        <v>274603</v>
      </c>
      <c r="J493" s="202"/>
      <c r="K493" s="202"/>
    </row>
    <row r="494" spans="1:11" s="217" customFormat="1" ht="44.25" customHeight="1">
      <c r="A494" s="155" t="s">
        <v>456</v>
      </c>
      <c r="B494" s="150" t="s">
        <v>111</v>
      </c>
      <c r="C494" s="150" t="s">
        <v>627</v>
      </c>
      <c r="D494" s="150" t="s">
        <v>373</v>
      </c>
      <c r="E494" s="150" t="s">
        <v>733</v>
      </c>
      <c r="F494" s="150" t="s">
        <v>457</v>
      </c>
      <c r="G494" s="176">
        <v>274603</v>
      </c>
      <c r="H494" s="176">
        <v>274603</v>
      </c>
      <c r="I494" s="210">
        <v>274603</v>
      </c>
      <c r="J494" s="202"/>
      <c r="K494" s="202"/>
    </row>
    <row r="495" spans="1:11" s="209" customFormat="1" ht="18.75">
      <c r="A495" s="148" t="s">
        <v>896</v>
      </c>
      <c r="B495" s="144" t="s">
        <v>111</v>
      </c>
      <c r="C495" s="144" t="s">
        <v>770</v>
      </c>
      <c r="D495" s="144"/>
      <c r="E495" s="144"/>
      <c r="F495" s="150"/>
      <c r="G495" s="203">
        <f>G496+G518</f>
        <v>27002304.45</v>
      </c>
      <c r="H495" s="203">
        <f>H496+H518</f>
        <v>29069898.060000002</v>
      </c>
      <c r="I495" s="203">
        <f>I496+I518</f>
        <v>30622230.97</v>
      </c>
      <c r="J495" s="202"/>
      <c r="K495" s="202"/>
    </row>
    <row r="496" spans="1:11" s="209" customFormat="1" ht="25.5" customHeight="1">
      <c r="A496" s="148" t="s">
        <v>771</v>
      </c>
      <c r="B496" s="144" t="s">
        <v>111</v>
      </c>
      <c r="C496" s="144" t="s">
        <v>770</v>
      </c>
      <c r="D496" s="144" t="s">
        <v>361</v>
      </c>
      <c r="E496" s="144"/>
      <c r="F496" s="150"/>
      <c r="G496" s="203">
        <f>G497+G508+G513</f>
        <v>25890922.45</v>
      </c>
      <c r="H496" s="203">
        <f>H497+H508+H513</f>
        <v>27958516.060000002</v>
      </c>
      <c r="I496" s="203">
        <f>I497+I508+I513</f>
        <v>29510848.97</v>
      </c>
      <c r="J496" s="202"/>
      <c r="K496" s="202"/>
    </row>
    <row r="497" spans="1:11" s="209" customFormat="1" ht="41.25" customHeight="1">
      <c r="A497" s="149" t="s">
        <v>772</v>
      </c>
      <c r="B497" s="150" t="s">
        <v>111</v>
      </c>
      <c r="C497" s="150" t="s">
        <v>770</v>
      </c>
      <c r="D497" s="150" t="s">
        <v>361</v>
      </c>
      <c r="E497" s="150" t="s">
        <v>773</v>
      </c>
      <c r="F497" s="150"/>
      <c r="G497" s="176">
        <f>G498+G504</f>
        <v>25768190.79</v>
      </c>
      <c r="H497" s="176">
        <f>H498+H504</f>
        <v>27932516.060000002</v>
      </c>
      <c r="I497" s="176">
        <f>I498+I504</f>
        <v>29480848.97</v>
      </c>
      <c r="J497" s="202"/>
      <c r="K497" s="202"/>
    </row>
    <row r="498" spans="1:11" s="209" customFormat="1" ht="29.25" customHeight="1">
      <c r="A498" s="155" t="s">
        <v>774</v>
      </c>
      <c r="B498" s="150" t="s">
        <v>111</v>
      </c>
      <c r="C498" s="150" t="s">
        <v>770</v>
      </c>
      <c r="D498" s="150" t="s">
        <v>361</v>
      </c>
      <c r="E498" s="150" t="s">
        <v>775</v>
      </c>
      <c r="F498" s="150"/>
      <c r="G498" s="176">
        <f>G499</f>
        <v>9084053.5</v>
      </c>
      <c r="H498" s="176">
        <f>H499</f>
        <v>9792159.1</v>
      </c>
      <c r="I498" s="176">
        <f>I499</f>
        <v>10300674.26</v>
      </c>
      <c r="J498" s="202"/>
      <c r="K498" s="202"/>
    </row>
    <row r="499" spans="1:11" s="209" customFormat="1" ht="44.25" customHeight="1">
      <c r="A499" s="155" t="s">
        <v>776</v>
      </c>
      <c r="B499" s="150" t="s">
        <v>111</v>
      </c>
      <c r="C499" s="150" t="s">
        <v>770</v>
      </c>
      <c r="D499" s="150" t="s">
        <v>361</v>
      </c>
      <c r="E499" s="150" t="s">
        <v>777</v>
      </c>
      <c r="F499" s="150"/>
      <c r="G499" s="176">
        <f>G500+G502</f>
        <v>9084053.5</v>
      </c>
      <c r="H499" s="176">
        <f>H500+H502</f>
        <v>9792159.1</v>
      </c>
      <c r="I499" s="176">
        <f>I500+I502</f>
        <v>10300674.26</v>
      </c>
      <c r="J499" s="202"/>
      <c r="K499" s="202"/>
    </row>
    <row r="500" spans="1:11" s="209" customFormat="1" ht="44.25" customHeight="1">
      <c r="A500" s="155" t="s">
        <v>521</v>
      </c>
      <c r="B500" s="150" t="s">
        <v>111</v>
      </c>
      <c r="C500" s="150" t="s">
        <v>770</v>
      </c>
      <c r="D500" s="150" t="s">
        <v>361</v>
      </c>
      <c r="E500" s="150" t="s">
        <v>778</v>
      </c>
      <c r="F500" s="150"/>
      <c r="G500" s="176">
        <f>G501</f>
        <v>9034053.5</v>
      </c>
      <c r="H500" s="176">
        <f>H501</f>
        <v>9742159.1</v>
      </c>
      <c r="I500" s="176">
        <f>I501</f>
        <v>10250674.26</v>
      </c>
      <c r="J500" s="202"/>
      <c r="K500" s="202"/>
    </row>
    <row r="501" spans="1:11" s="209" customFormat="1" ht="45.75" customHeight="1">
      <c r="A501" s="155" t="s">
        <v>456</v>
      </c>
      <c r="B501" s="150" t="s">
        <v>111</v>
      </c>
      <c r="C501" s="150" t="s">
        <v>770</v>
      </c>
      <c r="D501" s="150" t="s">
        <v>361</v>
      </c>
      <c r="E501" s="150" t="s">
        <v>778</v>
      </c>
      <c r="F501" s="150" t="s">
        <v>457</v>
      </c>
      <c r="G501" s="176">
        <f>8955333.5+78720</f>
        <v>9034053.5</v>
      </c>
      <c r="H501" s="176">
        <f>9492159.1+250000</f>
        <v>9742159.1</v>
      </c>
      <c r="I501" s="210">
        <f>9950674.26+300000</f>
        <v>10250674.26</v>
      </c>
      <c r="J501" s="202"/>
      <c r="K501" s="202"/>
    </row>
    <row r="502" spans="1:11" s="209" customFormat="1" ht="19.5" customHeight="1">
      <c r="A502" s="155" t="s">
        <v>779</v>
      </c>
      <c r="B502" s="150" t="s">
        <v>111</v>
      </c>
      <c r="C502" s="150" t="s">
        <v>770</v>
      </c>
      <c r="D502" s="150" t="s">
        <v>361</v>
      </c>
      <c r="E502" s="150" t="s">
        <v>780</v>
      </c>
      <c r="F502" s="144"/>
      <c r="G502" s="176">
        <f>G503</f>
        <v>50000</v>
      </c>
      <c r="H502" s="176">
        <f>H503</f>
        <v>50000</v>
      </c>
      <c r="I502" s="176">
        <f>I503</f>
        <v>50000</v>
      </c>
      <c r="J502" s="202"/>
      <c r="K502" s="202"/>
    </row>
    <row r="503" spans="1:11" s="209" customFormat="1" ht="37.5">
      <c r="A503" s="155" t="s">
        <v>456</v>
      </c>
      <c r="B503" s="150" t="s">
        <v>111</v>
      </c>
      <c r="C503" s="150" t="s">
        <v>770</v>
      </c>
      <c r="D503" s="150" t="s">
        <v>361</v>
      </c>
      <c r="E503" s="150" t="s">
        <v>780</v>
      </c>
      <c r="F503" s="150" t="s">
        <v>457</v>
      </c>
      <c r="G503" s="176">
        <v>50000</v>
      </c>
      <c r="H503" s="176">
        <v>50000</v>
      </c>
      <c r="I503" s="210">
        <v>50000</v>
      </c>
      <c r="J503" s="202"/>
      <c r="K503" s="202"/>
    </row>
    <row r="504" spans="1:11" s="209" customFormat="1" ht="30.75" customHeight="1">
      <c r="A504" s="155" t="s">
        <v>781</v>
      </c>
      <c r="B504" s="150" t="s">
        <v>111</v>
      </c>
      <c r="C504" s="150" t="s">
        <v>770</v>
      </c>
      <c r="D504" s="150" t="s">
        <v>361</v>
      </c>
      <c r="E504" s="150" t="s">
        <v>782</v>
      </c>
      <c r="F504" s="150"/>
      <c r="G504" s="176">
        <f aca="true" t="shared" si="67" ref="G504:I506">G505</f>
        <v>16684137.29</v>
      </c>
      <c r="H504" s="176">
        <f t="shared" si="67"/>
        <v>18140356.96</v>
      </c>
      <c r="I504" s="176">
        <f t="shared" si="67"/>
        <v>19180174.71</v>
      </c>
      <c r="J504" s="202"/>
      <c r="K504" s="202"/>
    </row>
    <row r="505" spans="1:11" s="209" customFormat="1" ht="45.75" customHeight="1">
      <c r="A505" s="155" t="s">
        <v>783</v>
      </c>
      <c r="B505" s="150" t="s">
        <v>111</v>
      </c>
      <c r="C505" s="150" t="s">
        <v>770</v>
      </c>
      <c r="D505" s="150" t="s">
        <v>361</v>
      </c>
      <c r="E505" s="150" t="s">
        <v>784</v>
      </c>
      <c r="F505" s="150"/>
      <c r="G505" s="176">
        <f t="shared" si="67"/>
        <v>16684137.29</v>
      </c>
      <c r="H505" s="176">
        <f t="shared" si="67"/>
        <v>18140356.96</v>
      </c>
      <c r="I505" s="176">
        <f t="shared" si="67"/>
        <v>19180174.71</v>
      </c>
      <c r="J505" s="202"/>
      <c r="K505" s="202"/>
    </row>
    <row r="506" spans="1:11" s="209" customFormat="1" ht="43.5" customHeight="1">
      <c r="A506" s="155" t="s">
        <v>521</v>
      </c>
      <c r="B506" s="150" t="s">
        <v>111</v>
      </c>
      <c r="C506" s="150" t="s">
        <v>770</v>
      </c>
      <c r="D506" s="150" t="s">
        <v>361</v>
      </c>
      <c r="E506" s="150" t="s">
        <v>785</v>
      </c>
      <c r="F506" s="150"/>
      <c r="G506" s="176">
        <f t="shared" si="67"/>
        <v>16684137.29</v>
      </c>
      <c r="H506" s="176">
        <f t="shared" si="67"/>
        <v>18140356.96</v>
      </c>
      <c r="I506" s="176">
        <f t="shared" si="67"/>
        <v>19180174.71</v>
      </c>
      <c r="J506" s="202"/>
      <c r="K506" s="202"/>
    </row>
    <row r="507" spans="1:11" s="209" customFormat="1" ht="39" customHeight="1">
      <c r="A507" s="155" t="s">
        <v>456</v>
      </c>
      <c r="B507" s="150" t="s">
        <v>111</v>
      </c>
      <c r="C507" s="150" t="s">
        <v>770</v>
      </c>
      <c r="D507" s="150" t="s">
        <v>361</v>
      </c>
      <c r="E507" s="150" t="s">
        <v>785</v>
      </c>
      <c r="F507" s="150" t="s">
        <v>457</v>
      </c>
      <c r="G507" s="176">
        <f>16641337.29+44000-1200</f>
        <v>16684137.29</v>
      </c>
      <c r="H507" s="176">
        <f>17908556.96+231800</f>
        <v>18140356.96</v>
      </c>
      <c r="I507" s="210">
        <f>18929524.71+250650</f>
        <v>19180174.71</v>
      </c>
      <c r="J507" s="202"/>
      <c r="K507" s="202"/>
    </row>
    <row r="508" spans="1:11" s="209" customFormat="1" ht="39" customHeight="1">
      <c r="A508" s="155" t="s">
        <v>652</v>
      </c>
      <c r="B508" s="150" t="s">
        <v>111</v>
      </c>
      <c r="C508" s="150" t="s">
        <v>770</v>
      </c>
      <c r="D508" s="150" t="s">
        <v>361</v>
      </c>
      <c r="E508" s="150" t="s">
        <v>653</v>
      </c>
      <c r="F508" s="150"/>
      <c r="G508" s="176">
        <f aca="true" t="shared" si="68" ref="G508:I511">G509</f>
        <v>24000</v>
      </c>
      <c r="H508" s="176">
        <f t="shared" si="68"/>
        <v>26000</v>
      </c>
      <c r="I508" s="176">
        <f t="shared" si="68"/>
        <v>30000</v>
      </c>
      <c r="J508" s="202"/>
      <c r="K508" s="202"/>
    </row>
    <row r="509" spans="1:11" s="209" customFormat="1" ht="39" customHeight="1">
      <c r="A509" s="155" t="s">
        <v>654</v>
      </c>
      <c r="B509" s="150" t="s">
        <v>111</v>
      </c>
      <c r="C509" s="150" t="s">
        <v>770</v>
      </c>
      <c r="D509" s="150" t="s">
        <v>361</v>
      </c>
      <c r="E509" s="150" t="s">
        <v>655</v>
      </c>
      <c r="F509" s="150"/>
      <c r="G509" s="176">
        <f t="shared" si="68"/>
        <v>24000</v>
      </c>
      <c r="H509" s="176">
        <f t="shared" si="68"/>
        <v>26000</v>
      </c>
      <c r="I509" s="176">
        <f t="shared" si="68"/>
        <v>30000</v>
      </c>
      <c r="J509" s="202"/>
      <c r="K509" s="202"/>
    </row>
    <row r="510" spans="1:11" s="209" customFormat="1" ht="39" customHeight="1">
      <c r="A510" s="155" t="s">
        <v>656</v>
      </c>
      <c r="B510" s="150" t="s">
        <v>111</v>
      </c>
      <c r="C510" s="150" t="s">
        <v>770</v>
      </c>
      <c r="D510" s="150" t="s">
        <v>361</v>
      </c>
      <c r="E510" s="150" t="s">
        <v>657</v>
      </c>
      <c r="F510" s="150"/>
      <c r="G510" s="176">
        <f t="shared" si="68"/>
        <v>24000</v>
      </c>
      <c r="H510" s="176">
        <f t="shared" si="68"/>
        <v>26000</v>
      </c>
      <c r="I510" s="176">
        <f t="shared" si="68"/>
        <v>30000</v>
      </c>
      <c r="J510" s="202"/>
      <c r="K510" s="202"/>
    </row>
    <row r="511" spans="1:11" s="209" customFormat="1" ht="28.5" customHeight="1">
      <c r="A511" s="155" t="s">
        <v>658</v>
      </c>
      <c r="B511" s="150" t="s">
        <v>111</v>
      </c>
      <c r="C511" s="150" t="s">
        <v>770</v>
      </c>
      <c r="D511" s="150" t="s">
        <v>361</v>
      </c>
      <c r="E511" s="150" t="s">
        <v>659</v>
      </c>
      <c r="F511" s="150"/>
      <c r="G511" s="176">
        <f t="shared" si="68"/>
        <v>24000</v>
      </c>
      <c r="H511" s="176">
        <f t="shared" si="68"/>
        <v>26000</v>
      </c>
      <c r="I511" s="176">
        <f t="shared" si="68"/>
        <v>30000</v>
      </c>
      <c r="J511" s="202"/>
      <c r="K511" s="202"/>
    </row>
    <row r="512" spans="1:11" s="209" customFormat="1" ht="39" customHeight="1">
      <c r="A512" s="155" t="s">
        <v>456</v>
      </c>
      <c r="B512" s="150" t="s">
        <v>111</v>
      </c>
      <c r="C512" s="150" t="s">
        <v>770</v>
      </c>
      <c r="D512" s="150" t="s">
        <v>361</v>
      </c>
      <c r="E512" s="150" t="s">
        <v>659</v>
      </c>
      <c r="F512" s="150" t="s">
        <v>457</v>
      </c>
      <c r="G512" s="176">
        <v>24000</v>
      </c>
      <c r="H512" s="176">
        <v>26000</v>
      </c>
      <c r="I512" s="210">
        <v>30000</v>
      </c>
      <c r="J512" s="202"/>
      <c r="K512" s="202"/>
    </row>
    <row r="513" spans="1:11" s="209" customFormat="1" ht="59.25" customHeight="1">
      <c r="A513" s="155" t="s">
        <v>526</v>
      </c>
      <c r="B513" s="150" t="s">
        <v>111</v>
      </c>
      <c r="C513" s="150" t="s">
        <v>770</v>
      </c>
      <c r="D513" s="150" t="s">
        <v>361</v>
      </c>
      <c r="E513" s="150" t="s">
        <v>527</v>
      </c>
      <c r="F513" s="144"/>
      <c r="G513" s="176">
        <f aca="true" t="shared" si="69" ref="G513:I516">G514</f>
        <v>98731.66</v>
      </c>
      <c r="H513" s="176">
        <f t="shared" si="69"/>
        <v>0</v>
      </c>
      <c r="I513" s="176">
        <f t="shared" si="69"/>
        <v>0</v>
      </c>
      <c r="J513" s="202"/>
      <c r="K513" s="202"/>
    </row>
    <row r="514" spans="1:11" s="209" customFormat="1" ht="59.25" customHeight="1">
      <c r="A514" s="155" t="s">
        <v>528</v>
      </c>
      <c r="B514" s="150" t="s">
        <v>111</v>
      </c>
      <c r="C514" s="150" t="s">
        <v>770</v>
      </c>
      <c r="D514" s="150" t="s">
        <v>361</v>
      </c>
      <c r="E514" s="150" t="s">
        <v>529</v>
      </c>
      <c r="F514" s="150"/>
      <c r="G514" s="176">
        <f t="shared" si="69"/>
        <v>98731.66</v>
      </c>
      <c r="H514" s="176">
        <f t="shared" si="69"/>
        <v>0</v>
      </c>
      <c r="I514" s="176">
        <f t="shared" si="69"/>
        <v>0</v>
      </c>
      <c r="J514" s="202"/>
      <c r="K514" s="202"/>
    </row>
    <row r="515" spans="1:11" s="209" customFormat="1" ht="62.25" customHeight="1">
      <c r="A515" s="155" t="s">
        <v>530</v>
      </c>
      <c r="B515" s="150" t="s">
        <v>111</v>
      </c>
      <c r="C515" s="150" t="s">
        <v>770</v>
      </c>
      <c r="D515" s="150" t="s">
        <v>361</v>
      </c>
      <c r="E515" s="150" t="s">
        <v>531</v>
      </c>
      <c r="F515" s="150"/>
      <c r="G515" s="176">
        <f t="shared" si="69"/>
        <v>98731.66</v>
      </c>
      <c r="H515" s="176">
        <f t="shared" si="69"/>
        <v>0</v>
      </c>
      <c r="I515" s="176">
        <f t="shared" si="69"/>
        <v>0</v>
      </c>
      <c r="J515" s="202"/>
      <c r="K515" s="202"/>
    </row>
    <row r="516" spans="1:11" s="209" customFormat="1" ht="54.75" customHeight="1">
      <c r="A516" s="155" t="s">
        <v>532</v>
      </c>
      <c r="B516" s="150" t="s">
        <v>111</v>
      </c>
      <c r="C516" s="150" t="s">
        <v>770</v>
      </c>
      <c r="D516" s="150" t="s">
        <v>361</v>
      </c>
      <c r="E516" s="150" t="s">
        <v>533</v>
      </c>
      <c r="F516" s="150"/>
      <c r="G516" s="176">
        <f t="shared" si="69"/>
        <v>98731.66</v>
      </c>
      <c r="H516" s="176">
        <f t="shared" si="69"/>
        <v>0</v>
      </c>
      <c r="I516" s="176">
        <f t="shared" si="69"/>
        <v>0</v>
      </c>
      <c r="J516" s="202"/>
      <c r="K516" s="202"/>
    </row>
    <row r="517" spans="1:11" s="209" customFormat="1" ht="39" customHeight="1">
      <c r="A517" s="155" t="s">
        <v>456</v>
      </c>
      <c r="B517" s="150" t="s">
        <v>111</v>
      </c>
      <c r="C517" s="150" t="s">
        <v>770</v>
      </c>
      <c r="D517" s="150" t="s">
        <v>361</v>
      </c>
      <c r="E517" s="150" t="s">
        <v>533</v>
      </c>
      <c r="F517" s="150" t="s">
        <v>457</v>
      </c>
      <c r="G517" s="176">
        <v>98731.66</v>
      </c>
      <c r="H517" s="176">
        <v>0</v>
      </c>
      <c r="I517" s="215">
        <v>0</v>
      </c>
      <c r="J517" s="202"/>
      <c r="K517" s="202"/>
    </row>
    <row r="518" spans="1:11" s="209" customFormat="1" ht="18.75">
      <c r="A518" s="148" t="s">
        <v>786</v>
      </c>
      <c r="B518" s="144" t="s">
        <v>111</v>
      </c>
      <c r="C518" s="144" t="s">
        <v>770</v>
      </c>
      <c r="D518" s="144" t="s">
        <v>396</v>
      </c>
      <c r="E518" s="144"/>
      <c r="F518" s="150"/>
      <c r="G518" s="203">
        <f aca="true" t="shared" si="70" ref="G518:I519">G519</f>
        <v>1111382</v>
      </c>
      <c r="H518" s="203">
        <f t="shared" si="70"/>
        <v>1111382</v>
      </c>
      <c r="I518" s="203">
        <f t="shared" si="70"/>
        <v>1111382</v>
      </c>
      <c r="J518" s="202"/>
      <c r="K518" s="202"/>
    </row>
    <row r="519" spans="1:11" s="209" customFormat="1" ht="47.25" customHeight="1">
      <c r="A519" s="149" t="s">
        <v>772</v>
      </c>
      <c r="B519" s="150" t="s">
        <v>111</v>
      </c>
      <c r="C519" s="150" t="s">
        <v>770</v>
      </c>
      <c r="D519" s="150" t="s">
        <v>396</v>
      </c>
      <c r="E519" s="150" t="s">
        <v>773</v>
      </c>
      <c r="F519" s="150"/>
      <c r="G519" s="176">
        <f t="shared" si="70"/>
        <v>1111382</v>
      </c>
      <c r="H519" s="176">
        <f t="shared" si="70"/>
        <v>1111382</v>
      </c>
      <c r="I519" s="176">
        <f t="shared" si="70"/>
        <v>1111382</v>
      </c>
      <c r="J519" s="202"/>
      <c r="K519" s="202"/>
    </row>
    <row r="520" spans="1:11" s="209" customFormat="1" ht="45.75" customHeight="1">
      <c r="A520" s="155" t="s">
        <v>787</v>
      </c>
      <c r="B520" s="150" t="s">
        <v>111</v>
      </c>
      <c r="C520" s="150" t="s">
        <v>770</v>
      </c>
      <c r="D520" s="150" t="s">
        <v>396</v>
      </c>
      <c r="E520" s="150" t="s">
        <v>788</v>
      </c>
      <c r="F520" s="150"/>
      <c r="G520" s="176">
        <f>G521+G524</f>
        <v>1111382</v>
      </c>
      <c r="H520" s="176">
        <f>H521+H524</f>
        <v>1111382</v>
      </c>
      <c r="I520" s="176">
        <f>I521+I524</f>
        <v>1111382</v>
      </c>
      <c r="J520" s="202"/>
      <c r="K520" s="202"/>
    </row>
    <row r="521" spans="1:11" s="209" customFormat="1" ht="44.25" customHeight="1">
      <c r="A521" s="155" t="s">
        <v>789</v>
      </c>
      <c r="B521" s="150" t="s">
        <v>111</v>
      </c>
      <c r="C521" s="150" t="s">
        <v>770</v>
      </c>
      <c r="D521" s="150" t="s">
        <v>396</v>
      </c>
      <c r="E521" s="150" t="s">
        <v>790</v>
      </c>
      <c r="F521" s="150"/>
      <c r="G521" s="176">
        <f aca="true" t="shared" si="71" ref="G521:I522">G522</f>
        <v>52872</v>
      </c>
      <c r="H521" s="176">
        <f t="shared" si="71"/>
        <v>52872</v>
      </c>
      <c r="I521" s="176">
        <f t="shared" si="71"/>
        <v>52872</v>
      </c>
      <c r="J521" s="202"/>
      <c r="K521" s="202"/>
    </row>
    <row r="522" spans="1:11" s="209" customFormat="1" ht="66.75" customHeight="1">
      <c r="A522" s="149" t="s">
        <v>791</v>
      </c>
      <c r="B522" s="150" t="s">
        <v>111</v>
      </c>
      <c r="C522" s="150" t="s">
        <v>770</v>
      </c>
      <c r="D522" s="150" t="s">
        <v>396</v>
      </c>
      <c r="E522" s="150" t="s">
        <v>792</v>
      </c>
      <c r="F522" s="150"/>
      <c r="G522" s="176">
        <f t="shared" si="71"/>
        <v>52872</v>
      </c>
      <c r="H522" s="176">
        <f t="shared" si="71"/>
        <v>52872</v>
      </c>
      <c r="I522" s="176">
        <f t="shared" si="71"/>
        <v>52872</v>
      </c>
      <c r="J522" s="202"/>
      <c r="K522" s="202"/>
    </row>
    <row r="523" spans="1:11" s="217" customFormat="1" ht="83.25" customHeight="1">
      <c r="A523" s="155" t="s">
        <v>371</v>
      </c>
      <c r="B523" s="150" t="s">
        <v>111</v>
      </c>
      <c r="C523" s="150" t="s">
        <v>770</v>
      </c>
      <c r="D523" s="150" t="s">
        <v>396</v>
      </c>
      <c r="E523" s="150" t="s">
        <v>792</v>
      </c>
      <c r="F523" s="150" t="s">
        <v>379</v>
      </c>
      <c r="G523" s="151">
        <v>52872</v>
      </c>
      <c r="H523" s="151">
        <v>52872</v>
      </c>
      <c r="I523" s="152">
        <v>52872</v>
      </c>
      <c r="J523" s="202"/>
      <c r="K523" s="202"/>
    </row>
    <row r="524" spans="1:11" s="217" customFormat="1" ht="44.25" customHeight="1">
      <c r="A524" s="155" t="s">
        <v>761</v>
      </c>
      <c r="B524" s="150" t="s">
        <v>111</v>
      </c>
      <c r="C524" s="150" t="s">
        <v>770</v>
      </c>
      <c r="D524" s="150" t="s">
        <v>396</v>
      </c>
      <c r="E524" s="150" t="s">
        <v>793</v>
      </c>
      <c r="F524" s="150"/>
      <c r="G524" s="176">
        <f>G525</f>
        <v>1058510</v>
      </c>
      <c r="H524" s="176">
        <f>H525</f>
        <v>1058510</v>
      </c>
      <c r="I524" s="176">
        <f>I525</f>
        <v>1058510</v>
      </c>
      <c r="J524" s="202"/>
      <c r="K524" s="202"/>
    </row>
    <row r="525" spans="1:11" s="217" customFormat="1" ht="38.25" customHeight="1">
      <c r="A525" s="155" t="s">
        <v>369</v>
      </c>
      <c r="B525" s="150" t="s">
        <v>111</v>
      </c>
      <c r="C525" s="150" t="s">
        <v>770</v>
      </c>
      <c r="D525" s="150" t="s">
        <v>396</v>
      </c>
      <c r="E525" s="150" t="s">
        <v>794</v>
      </c>
      <c r="F525" s="150"/>
      <c r="G525" s="176">
        <f>G526+G527</f>
        <v>1058510</v>
      </c>
      <c r="H525" s="176">
        <f>H526+H527</f>
        <v>1058510</v>
      </c>
      <c r="I525" s="176">
        <f>I526+I527</f>
        <v>1058510</v>
      </c>
      <c r="J525" s="202"/>
      <c r="K525" s="202"/>
    </row>
    <row r="526" spans="1:11" s="217" customFormat="1" ht="81.75" customHeight="1">
      <c r="A526" s="155" t="s">
        <v>371</v>
      </c>
      <c r="B526" s="150" t="s">
        <v>111</v>
      </c>
      <c r="C526" s="150" t="s">
        <v>770</v>
      </c>
      <c r="D526" s="150" t="s">
        <v>396</v>
      </c>
      <c r="E526" s="150" t="s">
        <v>794</v>
      </c>
      <c r="F526" s="150" t="s">
        <v>379</v>
      </c>
      <c r="G526" s="176">
        <v>1055510</v>
      </c>
      <c r="H526" s="176">
        <v>1055510</v>
      </c>
      <c r="I526" s="176">
        <v>1055510</v>
      </c>
      <c r="J526" s="202"/>
      <c r="K526" s="202"/>
    </row>
    <row r="527" spans="1:11" s="217" customFormat="1" ht="46.5" customHeight="1">
      <c r="A527" s="155" t="s">
        <v>407</v>
      </c>
      <c r="B527" s="150" t="s">
        <v>111</v>
      </c>
      <c r="C527" s="150" t="s">
        <v>770</v>
      </c>
      <c r="D527" s="150" t="s">
        <v>396</v>
      </c>
      <c r="E527" s="150" t="s">
        <v>794</v>
      </c>
      <c r="F527" s="150" t="s">
        <v>438</v>
      </c>
      <c r="G527" s="176">
        <v>3000</v>
      </c>
      <c r="H527" s="176">
        <v>3000</v>
      </c>
      <c r="I527" s="210">
        <v>3000</v>
      </c>
      <c r="J527" s="202"/>
      <c r="K527" s="202"/>
    </row>
    <row r="528" spans="1:11" s="217" customFormat="1" ht="18.75">
      <c r="A528" s="148" t="s">
        <v>890</v>
      </c>
      <c r="B528" s="144" t="s">
        <v>111</v>
      </c>
      <c r="C528" s="144" t="s">
        <v>801</v>
      </c>
      <c r="D528" s="144"/>
      <c r="E528" s="144"/>
      <c r="F528" s="150"/>
      <c r="G528" s="203">
        <f>G529+G540</f>
        <v>2223288</v>
      </c>
      <c r="H528" s="203">
        <f>H529+H540</f>
        <v>2222088</v>
      </c>
      <c r="I528" s="203">
        <f>I529+I540</f>
        <v>2220888</v>
      </c>
      <c r="J528" s="202"/>
      <c r="K528" s="202"/>
    </row>
    <row r="529" spans="1:11" s="217" customFormat="1" ht="18.75">
      <c r="A529" s="148" t="s">
        <v>806</v>
      </c>
      <c r="B529" s="144" t="s">
        <v>111</v>
      </c>
      <c r="C529" s="144" t="s">
        <v>801</v>
      </c>
      <c r="D529" s="144" t="s">
        <v>373</v>
      </c>
      <c r="E529" s="144"/>
      <c r="F529" s="150"/>
      <c r="G529" s="203">
        <f>G530+G535</f>
        <v>2219088</v>
      </c>
      <c r="H529" s="203">
        <f>H530+H535</f>
        <v>2219088</v>
      </c>
      <c r="I529" s="203">
        <f>I530+I535</f>
        <v>2219088</v>
      </c>
      <c r="J529" s="202"/>
      <c r="K529" s="202"/>
    </row>
    <row r="530" spans="1:11" s="217" customFormat="1" ht="39.75" customHeight="1">
      <c r="A530" s="149" t="s">
        <v>772</v>
      </c>
      <c r="B530" s="150" t="s">
        <v>111</v>
      </c>
      <c r="C530" s="150" t="s">
        <v>801</v>
      </c>
      <c r="D530" s="150" t="s">
        <v>373</v>
      </c>
      <c r="E530" s="150" t="s">
        <v>773</v>
      </c>
      <c r="F530" s="150"/>
      <c r="G530" s="176">
        <f aca="true" t="shared" si="72" ref="G530:I533">G531</f>
        <v>1829088</v>
      </c>
      <c r="H530" s="176">
        <f t="shared" si="72"/>
        <v>1829088</v>
      </c>
      <c r="I530" s="176">
        <f t="shared" si="72"/>
        <v>1829088</v>
      </c>
      <c r="J530" s="202"/>
      <c r="K530" s="202"/>
    </row>
    <row r="531" spans="1:11" s="217" customFormat="1" ht="48" customHeight="1">
      <c r="A531" s="155" t="s">
        <v>787</v>
      </c>
      <c r="B531" s="150" t="s">
        <v>111</v>
      </c>
      <c r="C531" s="150" t="s">
        <v>801</v>
      </c>
      <c r="D531" s="150" t="s">
        <v>373</v>
      </c>
      <c r="E531" s="150" t="s">
        <v>788</v>
      </c>
      <c r="F531" s="150"/>
      <c r="G531" s="176">
        <f t="shared" si="72"/>
        <v>1829088</v>
      </c>
      <c r="H531" s="176">
        <f t="shared" si="72"/>
        <v>1829088</v>
      </c>
      <c r="I531" s="176">
        <f t="shared" si="72"/>
        <v>1829088</v>
      </c>
      <c r="J531" s="202"/>
      <c r="K531" s="202"/>
    </row>
    <row r="532" spans="1:11" s="217" customFormat="1" ht="47.25" customHeight="1">
      <c r="A532" s="159" t="s">
        <v>807</v>
      </c>
      <c r="B532" s="150" t="s">
        <v>111</v>
      </c>
      <c r="C532" s="150" t="s">
        <v>801</v>
      </c>
      <c r="D532" s="150" t="s">
        <v>373</v>
      </c>
      <c r="E532" s="150" t="s">
        <v>808</v>
      </c>
      <c r="F532" s="150"/>
      <c r="G532" s="176">
        <f t="shared" si="72"/>
        <v>1829088</v>
      </c>
      <c r="H532" s="176">
        <f t="shared" si="72"/>
        <v>1829088</v>
      </c>
      <c r="I532" s="176">
        <f t="shared" si="72"/>
        <v>1829088</v>
      </c>
      <c r="J532" s="202"/>
      <c r="K532" s="202"/>
    </row>
    <row r="533" spans="1:11" s="217" customFormat="1" ht="69.75" customHeight="1">
      <c r="A533" s="174" t="s">
        <v>809</v>
      </c>
      <c r="B533" s="150" t="s">
        <v>111</v>
      </c>
      <c r="C533" s="150" t="s">
        <v>801</v>
      </c>
      <c r="D533" s="150" t="s">
        <v>373</v>
      </c>
      <c r="E533" s="150" t="s">
        <v>810</v>
      </c>
      <c r="F533" s="150"/>
      <c r="G533" s="176">
        <f t="shared" si="72"/>
        <v>1829088</v>
      </c>
      <c r="H533" s="176">
        <f t="shared" si="72"/>
        <v>1829088</v>
      </c>
      <c r="I533" s="176">
        <f t="shared" si="72"/>
        <v>1829088</v>
      </c>
      <c r="J533" s="202"/>
      <c r="K533" s="202"/>
    </row>
    <row r="534" spans="1:11" s="217" customFormat="1" ht="23.25" customHeight="1">
      <c r="A534" s="172" t="s">
        <v>751</v>
      </c>
      <c r="B534" s="150" t="s">
        <v>111</v>
      </c>
      <c r="C534" s="150" t="s">
        <v>801</v>
      </c>
      <c r="D534" s="150" t="s">
        <v>373</v>
      </c>
      <c r="E534" s="150" t="s">
        <v>810</v>
      </c>
      <c r="F534" s="150" t="s">
        <v>752</v>
      </c>
      <c r="G534" s="151">
        <v>1829088</v>
      </c>
      <c r="H534" s="151">
        <v>1829088</v>
      </c>
      <c r="I534" s="152">
        <v>1829088</v>
      </c>
      <c r="J534" s="202"/>
      <c r="K534" s="202"/>
    </row>
    <row r="535" spans="1:11" s="217" customFormat="1" ht="40.5" customHeight="1">
      <c r="A535" s="155" t="s">
        <v>629</v>
      </c>
      <c r="B535" s="150" t="s">
        <v>111</v>
      </c>
      <c r="C535" s="150" t="s">
        <v>801</v>
      </c>
      <c r="D535" s="150" t="s">
        <v>373</v>
      </c>
      <c r="E535" s="150" t="s">
        <v>630</v>
      </c>
      <c r="F535" s="150"/>
      <c r="G535" s="176">
        <f aca="true" t="shared" si="73" ref="G535:I538">G536</f>
        <v>390000</v>
      </c>
      <c r="H535" s="176">
        <f t="shared" si="73"/>
        <v>390000</v>
      </c>
      <c r="I535" s="176">
        <f t="shared" si="73"/>
        <v>390000</v>
      </c>
      <c r="J535" s="202"/>
      <c r="K535" s="202"/>
    </row>
    <row r="536" spans="1:11" s="217" customFormat="1" ht="47.25" customHeight="1">
      <c r="A536" s="155" t="s">
        <v>895</v>
      </c>
      <c r="B536" s="150" t="s">
        <v>111</v>
      </c>
      <c r="C536" s="150" t="s">
        <v>801</v>
      </c>
      <c r="D536" s="150" t="s">
        <v>373</v>
      </c>
      <c r="E536" s="150" t="s">
        <v>722</v>
      </c>
      <c r="F536" s="150"/>
      <c r="G536" s="176">
        <f t="shared" si="73"/>
        <v>390000</v>
      </c>
      <c r="H536" s="176">
        <f t="shared" si="73"/>
        <v>390000</v>
      </c>
      <c r="I536" s="176">
        <f t="shared" si="73"/>
        <v>390000</v>
      </c>
      <c r="J536" s="202"/>
      <c r="K536" s="202"/>
    </row>
    <row r="537" spans="1:11" s="217" customFormat="1" ht="38.25" customHeight="1">
      <c r="A537" s="155" t="s">
        <v>827</v>
      </c>
      <c r="B537" s="150" t="s">
        <v>111</v>
      </c>
      <c r="C537" s="150" t="s">
        <v>801</v>
      </c>
      <c r="D537" s="150" t="s">
        <v>373</v>
      </c>
      <c r="E537" s="150" t="s">
        <v>731</v>
      </c>
      <c r="F537" s="150"/>
      <c r="G537" s="176">
        <f t="shared" si="73"/>
        <v>390000</v>
      </c>
      <c r="H537" s="176">
        <f t="shared" si="73"/>
        <v>390000</v>
      </c>
      <c r="I537" s="176">
        <f t="shared" si="73"/>
        <v>390000</v>
      </c>
      <c r="J537" s="202"/>
      <c r="K537" s="202"/>
    </row>
    <row r="538" spans="1:11" s="217" customFormat="1" ht="75.75" customHeight="1">
      <c r="A538" s="149" t="s">
        <v>825</v>
      </c>
      <c r="B538" s="150" t="s">
        <v>111</v>
      </c>
      <c r="C538" s="150" t="s">
        <v>801</v>
      </c>
      <c r="D538" s="150" t="s">
        <v>373</v>
      </c>
      <c r="E538" s="150" t="s">
        <v>828</v>
      </c>
      <c r="F538" s="150"/>
      <c r="G538" s="176">
        <f t="shared" si="73"/>
        <v>390000</v>
      </c>
      <c r="H538" s="176">
        <f t="shared" si="73"/>
        <v>390000</v>
      </c>
      <c r="I538" s="176">
        <f t="shared" si="73"/>
        <v>390000</v>
      </c>
      <c r="J538" s="202"/>
      <c r="K538" s="202"/>
    </row>
    <row r="539" spans="1:11" s="217" customFormat="1" ht="37.5">
      <c r="A539" s="155" t="s">
        <v>456</v>
      </c>
      <c r="B539" s="150" t="s">
        <v>111</v>
      </c>
      <c r="C539" s="150" t="s">
        <v>801</v>
      </c>
      <c r="D539" s="150" t="s">
        <v>373</v>
      </c>
      <c r="E539" s="150" t="s">
        <v>828</v>
      </c>
      <c r="F539" s="150" t="s">
        <v>457</v>
      </c>
      <c r="G539" s="176">
        <v>390000</v>
      </c>
      <c r="H539" s="176">
        <v>390000</v>
      </c>
      <c r="I539" s="210">
        <v>390000</v>
      </c>
      <c r="J539" s="202"/>
      <c r="K539" s="202"/>
    </row>
    <row r="540" spans="1:11" s="217" customFormat="1" ht="18.75">
      <c r="A540" s="157" t="s">
        <v>833</v>
      </c>
      <c r="B540" s="144" t="s">
        <v>111</v>
      </c>
      <c r="C540" s="144" t="s">
        <v>801</v>
      </c>
      <c r="D540" s="144" t="s">
        <v>396</v>
      </c>
      <c r="E540" s="150"/>
      <c r="F540" s="150"/>
      <c r="G540" s="176">
        <f>G541+G550</f>
        <v>4200</v>
      </c>
      <c r="H540" s="176">
        <f>H541+H550</f>
        <v>3000</v>
      </c>
      <c r="I540" s="176">
        <f>I541+I550</f>
        <v>1800</v>
      </c>
      <c r="J540" s="202"/>
      <c r="K540" s="202"/>
    </row>
    <row r="541" spans="1:11" s="217" customFormat="1" ht="37.5">
      <c r="A541" s="149" t="s">
        <v>772</v>
      </c>
      <c r="B541" s="150" t="s">
        <v>111</v>
      </c>
      <c r="C541" s="150" t="s">
        <v>801</v>
      </c>
      <c r="D541" s="150" t="s">
        <v>396</v>
      </c>
      <c r="E541" s="150" t="s">
        <v>773</v>
      </c>
      <c r="F541" s="150"/>
      <c r="G541" s="176">
        <f>G542+G546</f>
        <v>1800</v>
      </c>
      <c r="H541" s="176">
        <f>H542+H546</f>
        <v>1800</v>
      </c>
      <c r="I541" s="176">
        <f>I542+I546</f>
        <v>1800</v>
      </c>
      <c r="J541" s="202"/>
      <c r="K541" s="202"/>
    </row>
    <row r="542" spans="1:11" s="217" customFormat="1" ht="18.75">
      <c r="A542" s="155" t="s">
        <v>781</v>
      </c>
      <c r="B542" s="150" t="s">
        <v>111</v>
      </c>
      <c r="C542" s="150" t="s">
        <v>801</v>
      </c>
      <c r="D542" s="150" t="s">
        <v>396</v>
      </c>
      <c r="E542" s="150" t="s">
        <v>782</v>
      </c>
      <c r="F542" s="150"/>
      <c r="G542" s="176">
        <f aca="true" t="shared" si="74" ref="G542:I544">G543</f>
        <v>1200</v>
      </c>
      <c r="H542" s="176">
        <f t="shared" si="74"/>
        <v>1200</v>
      </c>
      <c r="I542" s="176">
        <f t="shared" si="74"/>
        <v>1200</v>
      </c>
      <c r="J542" s="202"/>
      <c r="K542" s="202"/>
    </row>
    <row r="543" spans="1:11" s="217" customFormat="1" ht="37.5">
      <c r="A543" s="155" t="s">
        <v>783</v>
      </c>
      <c r="B543" s="150" t="s">
        <v>111</v>
      </c>
      <c r="C543" s="150" t="s">
        <v>801</v>
      </c>
      <c r="D543" s="150" t="s">
        <v>396</v>
      </c>
      <c r="E543" s="150" t="s">
        <v>784</v>
      </c>
      <c r="F543" s="150"/>
      <c r="G543" s="176">
        <f t="shared" si="74"/>
        <v>1200</v>
      </c>
      <c r="H543" s="176">
        <f t="shared" si="74"/>
        <v>1200</v>
      </c>
      <c r="I543" s="176">
        <f t="shared" si="74"/>
        <v>1200</v>
      </c>
      <c r="J543" s="202"/>
      <c r="K543" s="202"/>
    </row>
    <row r="544" spans="1:11" s="217" customFormat="1" ht="37.5">
      <c r="A544" s="155" t="s">
        <v>521</v>
      </c>
      <c r="B544" s="150" t="s">
        <v>111</v>
      </c>
      <c r="C544" s="150" t="s">
        <v>801</v>
      </c>
      <c r="D544" s="150" t="s">
        <v>396</v>
      </c>
      <c r="E544" s="150" t="s">
        <v>785</v>
      </c>
      <c r="F544" s="150"/>
      <c r="G544" s="176">
        <f t="shared" si="74"/>
        <v>1200</v>
      </c>
      <c r="H544" s="176">
        <f t="shared" si="74"/>
        <v>1200</v>
      </c>
      <c r="I544" s="176">
        <f t="shared" si="74"/>
        <v>1200</v>
      </c>
      <c r="J544" s="202"/>
      <c r="K544" s="202"/>
    </row>
    <row r="545" spans="1:11" s="217" customFormat="1" ht="37.5">
      <c r="A545" s="155" t="s">
        <v>456</v>
      </c>
      <c r="B545" s="150" t="s">
        <v>111</v>
      </c>
      <c r="C545" s="150" t="s">
        <v>801</v>
      </c>
      <c r="D545" s="150" t="s">
        <v>396</v>
      </c>
      <c r="E545" s="150" t="s">
        <v>785</v>
      </c>
      <c r="F545" s="150" t="s">
        <v>457</v>
      </c>
      <c r="G545" s="176">
        <v>1200</v>
      </c>
      <c r="H545" s="176">
        <v>1200</v>
      </c>
      <c r="I545" s="176">
        <v>1200</v>
      </c>
      <c r="J545" s="202"/>
      <c r="K545" s="202"/>
    </row>
    <row r="546" spans="1:11" s="217" customFormat="1" ht="75">
      <c r="A546" s="155" t="s">
        <v>834</v>
      </c>
      <c r="B546" s="150" t="s">
        <v>111</v>
      </c>
      <c r="C546" s="150" t="s">
        <v>801</v>
      </c>
      <c r="D546" s="150" t="s">
        <v>396</v>
      </c>
      <c r="E546" s="150" t="s">
        <v>788</v>
      </c>
      <c r="F546" s="150"/>
      <c r="G546" s="176">
        <f aca="true" t="shared" si="75" ref="G546:I548">G547</f>
        <v>600</v>
      </c>
      <c r="H546" s="176">
        <f t="shared" si="75"/>
        <v>600</v>
      </c>
      <c r="I546" s="176">
        <f t="shared" si="75"/>
        <v>600</v>
      </c>
      <c r="J546" s="202"/>
      <c r="K546" s="202"/>
    </row>
    <row r="547" spans="1:11" s="217" customFormat="1" ht="37.5">
      <c r="A547" s="155" t="s">
        <v>761</v>
      </c>
      <c r="B547" s="150" t="s">
        <v>111</v>
      </c>
      <c r="C547" s="150" t="s">
        <v>801</v>
      </c>
      <c r="D547" s="150" t="s">
        <v>396</v>
      </c>
      <c r="E547" s="150" t="s">
        <v>793</v>
      </c>
      <c r="F547" s="150"/>
      <c r="G547" s="176">
        <f t="shared" si="75"/>
        <v>600</v>
      </c>
      <c r="H547" s="176">
        <f t="shared" si="75"/>
        <v>600</v>
      </c>
      <c r="I547" s="176">
        <f t="shared" si="75"/>
        <v>600</v>
      </c>
      <c r="J547" s="202"/>
      <c r="K547" s="202"/>
    </row>
    <row r="548" spans="1:11" s="217" customFormat="1" ht="37.5">
      <c r="A548" s="155" t="s">
        <v>369</v>
      </c>
      <c r="B548" s="150" t="s">
        <v>111</v>
      </c>
      <c r="C548" s="150" t="s">
        <v>801</v>
      </c>
      <c r="D548" s="150" t="s">
        <v>396</v>
      </c>
      <c r="E548" s="150" t="s">
        <v>794</v>
      </c>
      <c r="F548" s="150"/>
      <c r="G548" s="176">
        <f t="shared" si="75"/>
        <v>600</v>
      </c>
      <c r="H548" s="176">
        <f t="shared" si="75"/>
        <v>600</v>
      </c>
      <c r="I548" s="176">
        <f t="shared" si="75"/>
        <v>600</v>
      </c>
      <c r="J548" s="202"/>
      <c r="K548" s="202"/>
    </row>
    <row r="549" spans="1:11" s="217" customFormat="1" ht="75">
      <c r="A549" s="155" t="s">
        <v>371</v>
      </c>
      <c r="B549" s="150" t="s">
        <v>111</v>
      </c>
      <c r="C549" s="150" t="s">
        <v>801</v>
      </c>
      <c r="D549" s="150" t="s">
        <v>396</v>
      </c>
      <c r="E549" s="150" t="s">
        <v>794</v>
      </c>
      <c r="F549" s="150" t="s">
        <v>379</v>
      </c>
      <c r="G549" s="176">
        <v>600</v>
      </c>
      <c r="H549" s="176">
        <v>600</v>
      </c>
      <c r="I549" s="176">
        <v>600</v>
      </c>
      <c r="J549" s="202"/>
      <c r="K549" s="202"/>
    </row>
    <row r="550" spans="1:11" s="217" customFormat="1" ht="37.5">
      <c r="A550" s="155" t="s">
        <v>629</v>
      </c>
      <c r="B550" s="150" t="s">
        <v>111</v>
      </c>
      <c r="C550" s="150" t="s">
        <v>801</v>
      </c>
      <c r="D550" s="150" t="s">
        <v>396</v>
      </c>
      <c r="E550" s="150" t="s">
        <v>630</v>
      </c>
      <c r="F550" s="150"/>
      <c r="G550" s="176">
        <f aca="true" t="shared" si="76" ref="G550:I553">G551</f>
        <v>2400</v>
      </c>
      <c r="H550" s="176">
        <f t="shared" si="76"/>
        <v>1200</v>
      </c>
      <c r="I550" s="176">
        <f t="shared" si="76"/>
        <v>0</v>
      </c>
      <c r="J550" s="202"/>
      <c r="K550" s="202"/>
    </row>
    <row r="551" spans="1:11" s="217" customFormat="1" ht="45.75" customHeight="1">
      <c r="A551" s="155" t="s">
        <v>721</v>
      </c>
      <c r="B551" s="150" t="s">
        <v>111</v>
      </c>
      <c r="C551" s="150" t="s">
        <v>801</v>
      </c>
      <c r="D551" s="150" t="s">
        <v>396</v>
      </c>
      <c r="E551" s="150" t="s">
        <v>722</v>
      </c>
      <c r="F551" s="150"/>
      <c r="G551" s="176">
        <f t="shared" si="76"/>
        <v>2400</v>
      </c>
      <c r="H551" s="176">
        <f t="shared" si="76"/>
        <v>1200</v>
      </c>
      <c r="I551" s="176">
        <f t="shared" si="76"/>
        <v>0</v>
      </c>
      <c r="J551" s="202"/>
      <c r="K551" s="202"/>
    </row>
    <row r="552" spans="1:11" s="217" customFormat="1" ht="37.5">
      <c r="A552" s="159" t="s">
        <v>723</v>
      </c>
      <c r="B552" s="150" t="s">
        <v>111</v>
      </c>
      <c r="C552" s="150" t="s">
        <v>801</v>
      </c>
      <c r="D552" s="150" t="s">
        <v>396</v>
      </c>
      <c r="E552" s="150" t="s">
        <v>724</v>
      </c>
      <c r="F552" s="150"/>
      <c r="G552" s="176">
        <f t="shared" si="76"/>
        <v>2400</v>
      </c>
      <c r="H552" s="176">
        <f t="shared" si="76"/>
        <v>1200</v>
      </c>
      <c r="I552" s="176">
        <f t="shared" si="76"/>
        <v>0</v>
      </c>
      <c r="J552" s="202"/>
      <c r="K552" s="202"/>
    </row>
    <row r="553" spans="1:11" s="217" customFormat="1" ht="37.5">
      <c r="A553" s="155" t="s">
        <v>521</v>
      </c>
      <c r="B553" s="150" t="s">
        <v>111</v>
      </c>
      <c r="C553" s="150" t="s">
        <v>801</v>
      </c>
      <c r="D553" s="150" t="s">
        <v>396</v>
      </c>
      <c r="E553" s="150" t="s">
        <v>725</v>
      </c>
      <c r="F553" s="150"/>
      <c r="G553" s="176">
        <f t="shared" si="76"/>
        <v>2400</v>
      </c>
      <c r="H553" s="176">
        <f t="shared" si="76"/>
        <v>1200</v>
      </c>
      <c r="I553" s="176">
        <f t="shared" si="76"/>
        <v>0</v>
      </c>
      <c r="J553" s="202"/>
      <c r="K553" s="202"/>
    </row>
    <row r="554" spans="1:11" s="217" customFormat="1" ht="37.5">
      <c r="A554" s="155" t="s">
        <v>456</v>
      </c>
      <c r="B554" s="150" t="s">
        <v>111</v>
      </c>
      <c r="C554" s="150" t="s">
        <v>801</v>
      </c>
      <c r="D554" s="150" t="s">
        <v>396</v>
      </c>
      <c r="E554" s="150" t="s">
        <v>725</v>
      </c>
      <c r="F554" s="150" t="s">
        <v>457</v>
      </c>
      <c r="G554" s="176">
        <v>2400</v>
      </c>
      <c r="H554" s="176">
        <v>1200</v>
      </c>
      <c r="I554" s="176">
        <v>0</v>
      </c>
      <c r="J554" s="202"/>
      <c r="K554" s="202"/>
    </row>
    <row r="555" spans="1:11" s="217" customFormat="1" ht="20.25" customHeight="1">
      <c r="A555" s="157" t="s">
        <v>891</v>
      </c>
      <c r="B555" s="198" t="s">
        <v>111</v>
      </c>
      <c r="C555" s="144" t="s">
        <v>852</v>
      </c>
      <c r="D555" s="144"/>
      <c r="E555" s="144"/>
      <c r="F555" s="150"/>
      <c r="G555" s="203">
        <f>G556+G562+G573</f>
        <v>6638607.74</v>
      </c>
      <c r="H555" s="203">
        <f>H556+H562+H573</f>
        <v>7616255.22</v>
      </c>
      <c r="I555" s="203">
        <f>I556+I562+I573</f>
        <v>7914776.5</v>
      </c>
      <c r="J555" s="202"/>
      <c r="K555" s="202"/>
    </row>
    <row r="556" spans="1:11" s="217" customFormat="1" ht="24.75" customHeight="1">
      <c r="A556" s="157" t="s">
        <v>853</v>
      </c>
      <c r="B556" s="198" t="s">
        <v>111</v>
      </c>
      <c r="C556" s="144" t="s">
        <v>852</v>
      </c>
      <c r="D556" s="144" t="s">
        <v>361</v>
      </c>
      <c r="E556" s="144"/>
      <c r="F556" s="150"/>
      <c r="G556" s="203">
        <f aca="true" t="shared" si="77" ref="G556:I560">G557</f>
        <v>6488607.74</v>
      </c>
      <c r="H556" s="203">
        <f t="shared" si="77"/>
        <v>7116255.22</v>
      </c>
      <c r="I556" s="203">
        <f t="shared" si="77"/>
        <v>7414776.5</v>
      </c>
      <c r="J556" s="202"/>
      <c r="K556" s="202"/>
    </row>
    <row r="557" spans="1:11" s="217" customFormat="1" ht="57" customHeight="1">
      <c r="A557" s="155" t="s">
        <v>735</v>
      </c>
      <c r="B557" s="181" t="s">
        <v>111</v>
      </c>
      <c r="C557" s="150" t="s">
        <v>852</v>
      </c>
      <c r="D557" s="150" t="s">
        <v>361</v>
      </c>
      <c r="E557" s="150" t="s">
        <v>736</v>
      </c>
      <c r="F557" s="150"/>
      <c r="G557" s="176">
        <f t="shared" si="77"/>
        <v>6488607.74</v>
      </c>
      <c r="H557" s="176">
        <f t="shared" si="77"/>
        <v>7116255.22</v>
      </c>
      <c r="I557" s="176">
        <f t="shared" si="77"/>
        <v>7414776.5</v>
      </c>
      <c r="J557" s="202"/>
      <c r="K557" s="202"/>
    </row>
    <row r="558" spans="1:11" s="217" customFormat="1" ht="42.75" customHeight="1">
      <c r="A558" s="155" t="s">
        <v>854</v>
      </c>
      <c r="B558" s="181" t="s">
        <v>111</v>
      </c>
      <c r="C558" s="150" t="s">
        <v>852</v>
      </c>
      <c r="D558" s="150" t="s">
        <v>361</v>
      </c>
      <c r="E558" s="150" t="s">
        <v>855</v>
      </c>
      <c r="F558" s="150"/>
      <c r="G558" s="176">
        <f t="shared" si="77"/>
        <v>6488607.74</v>
      </c>
      <c r="H558" s="176">
        <f t="shared" si="77"/>
        <v>7116255.22</v>
      </c>
      <c r="I558" s="176">
        <f t="shared" si="77"/>
        <v>7414776.5</v>
      </c>
      <c r="J558" s="202"/>
      <c r="K558" s="202"/>
    </row>
    <row r="559" spans="1:11" s="217" customFormat="1" ht="72" customHeight="1">
      <c r="A559" s="155" t="s">
        <v>856</v>
      </c>
      <c r="B559" s="181" t="s">
        <v>111</v>
      </c>
      <c r="C559" s="150" t="s">
        <v>852</v>
      </c>
      <c r="D559" s="150" t="s">
        <v>361</v>
      </c>
      <c r="E559" s="150" t="s">
        <v>857</v>
      </c>
      <c r="F559" s="150"/>
      <c r="G559" s="176">
        <f t="shared" si="77"/>
        <v>6488607.74</v>
      </c>
      <c r="H559" s="176">
        <f t="shared" si="77"/>
        <v>7116255.22</v>
      </c>
      <c r="I559" s="176">
        <f t="shared" si="77"/>
        <v>7414776.5</v>
      </c>
      <c r="J559" s="202"/>
      <c r="K559" s="202"/>
    </row>
    <row r="560" spans="1:11" s="217" customFormat="1" ht="44.25" customHeight="1">
      <c r="A560" s="155" t="s">
        <v>521</v>
      </c>
      <c r="B560" s="181" t="s">
        <v>111</v>
      </c>
      <c r="C560" s="150" t="s">
        <v>852</v>
      </c>
      <c r="D560" s="150" t="s">
        <v>361</v>
      </c>
      <c r="E560" s="150" t="s">
        <v>858</v>
      </c>
      <c r="F560" s="150"/>
      <c r="G560" s="176">
        <f t="shared" si="77"/>
        <v>6488607.74</v>
      </c>
      <c r="H560" s="176">
        <f t="shared" si="77"/>
        <v>7116255.22</v>
      </c>
      <c r="I560" s="176">
        <f t="shared" si="77"/>
        <v>7414776.5</v>
      </c>
      <c r="J560" s="202"/>
      <c r="K560" s="202"/>
    </row>
    <row r="561" spans="1:11" s="217" customFormat="1" ht="42.75" customHeight="1">
      <c r="A561" s="155" t="s">
        <v>456</v>
      </c>
      <c r="B561" s="181" t="s">
        <v>111</v>
      </c>
      <c r="C561" s="150" t="s">
        <v>852</v>
      </c>
      <c r="D561" s="150" t="s">
        <v>361</v>
      </c>
      <c r="E561" s="150" t="s">
        <v>858</v>
      </c>
      <c r="F561" s="150" t="s">
        <v>457</v>
      </c>
      <c r="G561" s="176">
        <f>6293607.74+195000</f>
        <v>6488607.74</v>
      </c>
      <c r="H561" s="176">
        <f>6653455.22+462800</f>
        <v>7116255.22</v>
      </c>
      <c r="I561" s="210">
        <f>6935776.5+479000</f>
        <v>7414776.5</v>
      </c>
      <c r="J561" s="202"/>
      <c r="K561" s="202"/>
    </row>
    <row r="562" spans="1:11" s="217" customFormat="1" ht="19.5" customHeight="1">
      <c r="A562" s="157" t="s">
        <v>859</v>
      </c>
      <c r="B562" s="198" t="s">
        <v>111</v>
      </c>
      <c r="C562" s="144" t="s">
        <v>852</v>
      </c>
      <c r="D562" s="144" t="s">
        <v>364</v>
      </c>
      <c r="E562" s="150"/>
      <c r="F562" s="150"/>
      <c r="G562" s="203">
        <f aca="true" t="shared" si="78" ref="G562:I563">G563</f>
        <v>20000</v>
      </c>
      <c r="H562" s="203">
        <f t="shared" si="78"/>
        <v>370000</v>
      </c>
      <c r="I562" s="203">
        <f t="shared" si="78"/>
        <v>370000</v>
      </c>
      <c r="J562" s="202"/>
      <c r="K562" s="202"/>
    </row>
    <row r="563" spans="1:11" s="217" customFormat="1" ht="56.25" customHeight="1">
      <c r="A563" s="155" t="s">
        <v>735</v>
      </c>
      <c r="B563" s="181" t="s">
        <v>111</v>
      </c>
      <c r="C563" s="150" t="s">
        <v>852</v>
      </c>
      <c r="D563" s="150" t="s">
        <v>364</v>
      </c>
      <c r="E563" s="150" t="s">
        <v>736</v>
      </c>
      <c r="F563" s="150"/>
      <c r="G563" s="176">
        <f t="shared" si="78"/>
        <v>20000</v>
      </c>
      <c r="H563" s="176">
        <f t="shared" si="78"/>
        <v>370000</v>
      </c>
      <c r="I563" s="176">
        <f t="shared" si="78"/>
        <v>370000</v>
      </c>
      <c r="J563" s="202"/>
      <c r="K563" s="202"/>
    </row>
    <row r="564" spans="1:11" s="217" customFormat="1" ht="42" customHeight="1">
      <c r="A564" s="155" t="s">
        <v>854</v>
      </c>
      <c r="B564" s="181" t="s">
        <v>111</v>
      </c>
      <c r="C564" s="150" t="s">
        <v>852</v>
      </c>
      <c r="D564" s="150" t="s">
        <v>364</v>
      </c>
      <c r="E564" s="150" t="s">
        <v>855</v>
      </c>
      <c r="F564" s="150"/>
      <c r="G564" s="176">
        <f>G565+G570</f>
        <v>20000</v>
      </c>
      <c r="H564" s="176">
        <f>H565+H570</f>
        <v>370000</v>
      </c>
      <c r="I564" s="176">
        <f>I565+I570</f>
        <v>370000</v>
      </c>
      <c r="J564" s="202"/>
      <c r="K564" s="202"/>
    </row>
    <row r="565" spans="1:11" s="217" customFormat="1" ht="85.5" customHeight="1">
      <c r="A565" s="155" t="s">
        <v>856</v>
      </c>
      <c r="B565" s="181" t="s">
        <v>111</v>
      </c>
      <c r="C565" s="150" t="s">
        <v>852</v>
      </c>
      <c r="D565" s="150" t="s">
        <v>364</v>
      </c>
      <c r="E565" s="150" t="s">
        <v>857</v>
      </c>
      <c r="F565" s="150"/>
      <c r="G565" s="176">
        <f>G566+G568</f>
        <v>20000</v>
      </c>
      <c r="H565" s="176">
        <f>H566+H568</f>
        <v>170000</v>
      </c>
      <c r="I565" s="176">
        <f>I566+I568</f>
        <v>170000</v>
      </c>
      <c r="J565" s="202"/>
      <c r="K565" s="202"/>
    </row>
    <row r="566" spans="1:11" s="217" customFormat="1" ht="21" customHeight="1">
      <c r="A566" s="155" t="s">
        <v>496</v>
      </c>
      <c r="B566" s="181" t="s">
        <v>111</v>
      </c>
      <c r="C566" s="150" t="s">
        <v>852</v>
      </c>
      <c r="D566" s="150" t="s">
        <v>364</v>
      </c>
      <c r="E566" s="150" t="s">
        <v>864</v>
      </c>
      <c r="F566" s="150"/>
      <c r="G566" s="176">
        <f>G567</f>
        <v>20000</v>
      </c>
      <c r="H566" s="176">
        <f>H567</f>
        <v>20000</v>
      </c>
      <c r="I566" s="176">
        <f>I567</f>
        <v>20000</v>
      </c>
      <c r="J566" s="202"/>
      <c r="K566" s="202"/>
    </row>
    <row r="567" spans="1:11" s="217" customFormat="1" ht="40.5" customHeight="1">
      <c r="A567" s="155" t="s">
        <v>407</v>
      </c>
      <c r="B567" s="181" t="s">
        <v>111</v>
      </c>
      <c r="C567" s="150" t="s">
        <v>852</v>
      </c>
      <c r="D567" s="150" t="s">
        <v>364</v>
      </c>
      <c r="E567" s="150" t="s">
        <v>864</v>
      </c>
      <c r="F567" s="150" t="s">
        <v>438</v>
      </c>
      <c r="G567" s="176">
        <v>20000</v>
      </c>
      <c r="H567" s="176">
        <v>20000</v>
      </c>
      <c r="I567" s="210">
        <v>20000</v>
      </c>
      <c r="J567" s="202"/>
      <c r="K567" s="202"/>
    </row>
    <row r="568" spans="1:11" s="217" customFormat="1" ht="56.25" customHeight="1">
      <c r="A568" s="155" t="s">
        <v>865</v>
      </c>
      <c r="B568" s="181" t="s">
        <v>111</v>
      </c>
      <c r="C568" s="150" t="s">
        <v>852</v>
      </c>
      <c r="D568" s="150" t="s">
        <v>364</v>
      </c>
      <c r="E568" s="150" t="s">
        <v>866</v>
      </c>
      <c r="F568" s="150"/>
      <c r="G568" s="176">
        <f>G569</f>
        <v>0</v>
      </c>
      <c r="H568" s="176">
        <f>H569</f>
        <v>150000</v>
      </c>
      <c r="I568" s="176">
        <f>I569</f>
        <v>150000</v>
      </c>
      <c r="J568" s="202"/>
      <c r="K568" s="202"/>
    </row>
    <row r="569" spans="1:11" s="217" customFormat="1" ht="40.5" customHeight="1">
      <c r="A569" s="155" t="s">
        <v>407</v>
      </c>
      <c r="B569" s="181" t="s">
        <v>111</v>
      </c>
      <c r="C569" s="150" t="s">
        <v>852</v>
      </c>
      <c r="D569" s="150" t="s">
        <v>364</v>
      </c>
      <c r="E569" s="150" t="s">
        <v>866</v>
      </c>
      <c r="F569" s="150" t="s">
        <v>438</v>
      </c>
      <c r="G569" s="176">
        <v>0</v>
      </c>
      <c r="H569" s="176">
        <v>150000</v>
      </c>
      <c r="I569" s="215">
        <v>150000</v>
      </c>
      <c r="J569" s="202"/>
      <c r="K569" s="202"/>
    </row>
    <row r="570" spans="1:11" s="209" customFormat="1" ht="84" customHeight="1">
      <c r="A570" s="155" t="s">
        <v>867</v>
      </c>
      <c r="B570" s="181" t="s">
        <v>111</v>
      </c>
      <c r="C570" s="150" t="s">
        <v>852</v>
      </c>
      <c r="D570" s="150" t="s">
        <v>364</v>
      </c>
      <c r="E570" s="150" t="s">
        <v>868</v>
      </c>
      <c r="F570" s="150"/>
      <c r="G570" s="176">
        <f aca="true" t="shared" si="79" ref="G570:I571">G571</f>
        <v>0</v>
      </c>
      <c r="H570" s="176">
        <f t="shared" si="79"/>
        <v>200000</v>
      </c>
      <c r="I570" s="176">
        <f t="shared" si="79"/>
        <v>200000</v>
      </c>
      <c r="J570" s="202"/>
      <c r="K570" s="202"/>
    </row>
    <row r="571" spans="1:11" s="209" customFormat="1" ht="67.5" customHeight="1">
      <c r="A571" s="155" t="s">
        <v>869</v>
      </c>
      <c r="B571" s="181" t="s">
        <v>111</v>
      </c>
      <c r="C571" s="150" t="s">
        <v>852</v>
      </c>
      <c r="D571" s="150" t="s">
        <v>364</v>
      </c>
      <c r="E571" s="150" t="s">
        <v>870</v>
      </c>
      <c r="F571" s="150"/>
      <c r="G571" s="176">
        <f t="shared" si="79"/>
        <v>0</v>
      </c>
      <c r="H571" s="176">
        <f t="shared" si="79"/>
        <v>200000</v>
      </c>
      <c r="I571" s="176">
        <f t="shared" si="79"/>
        <v>200000</v>
      </c>
      <c r="J571" s="202"/>
      <c r="K571" s="202"/>
    </row>
    <row r="572" spans="1:11" s="217" customFormat="1" ht="42" customHeight="1">
      <c r="A572" s="155" t="s">
        <v>407</v>
      </c>
      <c r="B572" s="181" t="s">
        <v>111</v>
      </c>
      <c r="C572" s="150" t="s">
        <v>852</v>
      </c>
      <c r="D572" s="150" t="s">
        <v>364</v>
      </c>
      <c r="E572" s="150" t="s">
        <v>870</v>
      </c>
      <c r="F572" s="150" t="s">
        <v>438</v>
      </c>
      <c r="G572" s="176">
        <v>0</v>
      </c>
      <c r="H572" s="176">
        <v>200000</v>
      </c>
      <c r="I572" s="210">
        <v>200000</v>
      </c>
      <c r="J572" s="202"/>
      <c r="K572" s="202"/>
    </row>
    <row r="573" spans="1:11" s="217" customFormat="1" ht="24" customHeight="1">
      <c r="A573" s="180" t="s">
        <v>871</v>
      </c>
      <c r="B573" s="198" t="s">
        <v>111</v>
      </c>
      <c r="C573" s="144" t="s">
        <v>852</v>
      </c>
      <c r="D573" s="144" t="s">
        <v>373</v>
      </c>
      <c r="E573" s="150"/>
      <c r="F573" s="150"/>
      <c r="G573" s="203">
        <f aca="true" t="shared" si="80" ref="G573:I577">G574</f>
        <v>130000</v>
      </c>
      <c r="H573" s="203">
        <f t="shared" si="80"/>
        <v>130000</v>
      </c>
      <c r="I573" s="203">
        <f t="shared" si="80"/>
        <v>130000</v>
      </c>
      <c r="J573" s="202"/>
      <c r="K573" s="202"/>
    </row>
    <row r="574" spans="1:11" s="206" customFormat="1" ht="56.25" customHeight="1">
      <c r="A574" s="155" t="s">
        <v>735</v>
      </c>
      <c r="B574" s="181" t="s">
        <v>111</v>
      </c>
      <c r="C574" s="150" t="s">
        <v>852</v>
      </c>
      <c r="D574" s="150" t="s">
        <v>373</v>
      </c>
      <c r="E574" s="150" t="s">
        <v>736</v>
      </c>
      <c r="F574" s="150"/>
      <c r="G574" s="176">
        <f t="shared" si="80"/>
        <v>130000</v>
      </c>
      <c r="H574" s="176">
        <f t="shared" si="80"/>
        <v>130000</v>
      </c>
      <c r="I574" s="176">
        <f t="shared" si="80"/>
        <v>130000</v>
      </c>
      <c r="J574" s="202"/>
      <c r="K574" s="202"/>
    </row>
    <row r="575" spans="1:11" s="206" customFormat="1" ht="43.5" customHeight="1">
      <c r="A575" s="155" t="s">
        <v>854</v>
      </c>
      <c r="B575" s="181" t="s">
        <v>111</v>
      </c>
      <c r="C575" s="150" t="s">
        <v>852</v>
      </c>
      <c r="D575" s="150" t="s">
        <v>373</v>
      </c>
      <c r="E575" s="150" t="s">
        <v>855</v>
      </c>
      <c r="F575" s="150"/>
      <c r="G575" s="176">
        <f t="shared" si="80"/>
        <v>130000</v>
      </c>
      <c r="H575" s="176">
        <f t="shared" si="80"/>
        <v>130000</v>
      </c>
      <c r="I575" s="176">
        <f t="shared" si="80"/>
        <v>130000</v>
      </c>
      <c r="J575" s="202"/>
      <c r="K575" s="202"/>
    </row>
    <row r="576" spans="1:11" s="206" customFormat="1" ht="75.75" customHeight="1">
      <c r="A576" s="155" t="s">
        <v>867</v>
      </c>
      <c r="B576" s="181" t="s">
        <v>111</v>
      </c>
      <c r="C576" s="150" t="s">
        <v>852</v>
      </c>
      <c r="D576" s="150" t="s">
        <v>373</v>
      </c>
      <c r="E576" s="150" t="s">
        <v>868</v>
      </c>
      <c r="F576" s="150"/>
      <c r="G576" s="176">
        <f t="shared" si="80"/>
        <v>130000</v>
      </c>
      <c r="H576" s="176">
        <f t="shared" si="80"/>
        <v>130000</v>
      </c>
      <c r="I576" s="176">
        <f t="shared" si="80"/>
        <v>130000</v>
      </c>
      <c r="J576" s="202"/>
      <c r="K576" s="202"/>
    </row>
    <row r="577" spans="1:11" s="206" customFormat="1" ht="68.25" customHeight="1">
      <c r="A577" s="155" t="s">
        <v>869</v>
      </c>
      <c r="B577" s="181" t="s">
        <v>111</v>
      </c>
      <c r="C577" s="150" t="s">
        <v>852</v>
      </c>
      <c r="D577" s="150" t="s">
        <v>373</v>
      </c>
      <c r="E577" s="150" t="s">
        <v>870</v>
      </c>
      <c r="F577" s="181"/>
      <c r="G577" s="176">
        <f t="shared" si="80"/>
        <v>130000</v>
      </c>
      <c r="H577" s="176">
        <f t="shared" si="80"/>
        <v>130000</v>
      </c>
      <c r="I577" s="176">
        <f t="shared" si="80"/>
        <v>130000</v>
      </c>
      <c r="J577" s="202"/>
      <c r="K577" s="202"/>
    </row>
    <row r="578" spans="1:11" s="206" customFormat="1" ht="41.25" customHeight="1">
      <c r="A578" s="182" t="s">
        <v>407</v>
      </c>
      <c r="B578" s="184" t="s">
        <v>111</v>
      </c>
      <c r="C578" s="183" t="s">
        <v>852</v>
      </c>
      <c r="D578" s="183" t="s">
        <v>373</v>
      </c>
      <c r="E578" s="183" t="s">
        <v>870</v>
      </c>
      <c r="F578" s="184" t="s">
        <v>438</v>
      </c>
      <c r="G578" s="227">
        <v>130000</v>
      </c>
      <c r="H578" s="227">
        <v>130000</v>
      </c>
      <c r="I578" s="228">
        <v>130000</v>
      </c>
      <c r="J578" s="202"/>
      <c r="K578" s="202"/>
    </row>
    <row r="579" spans="1:7" s="206" customFormat="1" ht="21.75" customHeight="1">
      <c r="A579" s="188"/>
      <c r="B579" s="189"/>
      <c r="C579" s="190"/>
      <c r="D579" s="190"/>
      <c r="E579" s="190"/>
      <c r="F579" s="190"/>
      <c r="G579" s="190"/>
    </row>
    <row r="581" spans="7:9" ht="18.75">
      <c r="G581" s="194"/>
      <c r="H581" s="194"/>
      <c r="I581" s="194"/>
    </row>
    <row r="582" ht="18.75">
      <c r="G582" s="194"/>
    </row>
    <row r="584" spans="5:10" ht="18.75">
      <c r="E584" s="425"/>
      <c r="F584" s="425"/>
      <c r="G584" s="425"/>
      <c r="H584" s="426"/>
      <c r="I584" s="426"/>
      <c r="J584" s="426"/>
    </row>
    <row r="585" spans="5:10" ht="18.75">
      <c r="E585" s="425"/>
      <c r="F585" s="425"/>
      <c r="G585" s="425"/>
      <c r="H585" s="426"/>
      <c r="I585" s="426"/>
      <c r="J585" s="426"/>
    </row>
    <row r="586" spans="5:10" ht="18.75">
      <c r="E586" s="425"/>
      <c r="F586" s="425"/>
      <c r="G586" s="427"/>
      <c r="H586" s="427"/>
      <c r="I586" s="427"/>
      <c r="J586" s="426"/>
    </row>
    <row r="587" spans="5:10" ht="18.75">
      <c r="E587" s="425"/>
      <c r="F587" s="425"/>
      <c r="G587" s="425"/>
      <c r="H587" s="426"/>
      <c r="I587" s="426"/>
      <c r="J587" s="426"/>
    </row>
    <row r="588" spans="5:10" ht="18.75">
      <c r="E588" s="425"/>
      <c r="F588" s="425"/>
      <c r="G588" s="425"/>
      <c r="H588" s="426"/>
      <c r="I588" s="426"/>
      <c r="J588" s="426"/>
    </row>
    <row r="589" spans="5:10" ht="18.75">
      <c r="E589" s="425"/>
      <c r="F589" s="425"/>
      <c r="G589" s="425"/>
      <c r="H589" s="426"/>
      <c r="I589" s="426"/>
      <c r="J589" s="426"/>
    </row>
    <row r="590" spans="5:10" ht="18.75">
      <c r="E590" s="425"/>
      <c r="F590" s="425"/>
      <c r="G590" s="428"/>
      <c r="H590" s="426"/>
      <c r="I590" s="426"/>
      <c r="J590" s="426"/>
    </row>
    <row r="591" spans="5:10" ht="18.75">
      <c r="E591" s="425"/>
      <c r="F591" s="425"/>
      <c r="G591" s="425"/>
      <c r="H591" s="426"/>
      <c r="I591" s="426"/>
      <c r="J591" s="426"/>
    </row>
    <row r="592" spans="5:10" ht="18.75">
      <c r="E592" s="425"/>
      <c r="F592" s="425"/>
      <c r="G592" s="428"/>
      <c r="H592" s="426"/>
      <c r="I592" s="426"/>
      <c r="J592" s="426"/>
    </row>
    <row r="593" spans="5:10" ht="18.75">
      <c r="E593" s="425"/>
      <c r="F593" s="425"/>
      <c r="G593" s="425"/>
      <c r="H593" s="426"/>
      <c r="I593" s="426"/>
      <c r="J593" s="426"/>
    </row>
    <row r="594" spans="5:10" ht="18.75">
      <c r="E594" s="425"/>
      <c r="F594" s="425"/>
      <c r="G594" s="428"/>
      <c r="H594" s="429"/>
      <c r="I594" s="429"/>
      <c r="J594" s="426"/>
    </row>
    <row r="595" spans="5:10" ht="18.75">
      <c r="E595" s="425"/>
      <c r="F595" s="425"/>
      <c r="G595" s="428"/>
      <c r="H595" s="429"/>
      <c r="I595" s="429"/>
      <c r="J595" s="426"/>
    </row>
    <row r="596" spans="5:10" ht="18.75">
      <c r="E596" s="425"/>
      <c r="F596" s="425"/>
      <c r="G596" s="428"/>
      <c r="H596" s="429"/>
      <c r="I596" s="429"/>
      <c r="J596" s="426"/>
    </row>
    <row r="597" spans="5:10" ht="18.75">
      <c r="E597" s="425"/>
      <c r="F597" s="425"/>
      <c r="G597" s="428"/>
      <c r="H597" s="429"/>
      <c r="I597" s="429"/>
      <c r="J597" s="426"/>
    </row>
    <row r="598" spans="5:10" ht="18.75">
      <c r="E598" s="425"/>
      <c r="F598" s="425"/>
      <c r="G598" s="428"/>
      <c r="H598" s="429"/>
      <c r="I598" s="429"/>
      <c r="J598" s="426"/>
    </row>
    <row r="599" spans="5:10" ht="18.75">
      <c r="E599" s="425"/>
      <c r="F599" s="425"/>
      <c r="G599" s="428"/>
      <c r="H599" s="429"/>
      <c r="I599" s="429"/>
      <c r="J599" s="426"/>
    </row>
    <row r="600" spans="5:10" ht="18.75">
      <c r="E600" s="425"/>
      <c r="F600" s="425"/>
      <c r="G600" s="428"/>
      <c r="H600" s="429"/>
      <c r="I600" s="429"/>
      <c r="J600" s="426"/>
    </row>
    <row r="601" spans="5:10" ht="18.75">
      <c r="E601" s="425"/>
      <c r="F601" s="425"/>
      <c r="G601" s="428"/>
      <c r="H601" s="429"/>
      <c r="I601" s="429"/>
      <c r="J601" s="426"/>
    </row>
    <row r="602" spans="5:10" ht="18.75">
      <c r="E602" s="425"/>
      <c r="F602" s="425"/>
      <c r="G602" s="428"/>
      <c r="H602" s="429"/>
      <c r="I602" s="429"/>
      <c r="J602" s="426"/>
    </row>
    <row r="603" spans="5:10" ht="18.75">
      <c r="E603" s="425"/>
      <c r="F603" s="425"/>
      <c r="G603" s="428"/>
      <c r="H603" s="429"/>
      <c r="I603" s="429"/>
      <c r="J603" s="426"/>
    </row>
    <row r="604" spans="5:10" ht="18.75">
      <c r="E604" s="425"/>
      <c r="F604" s="425"/>
      <c r="G604" s="428"/>
      <c r="H604" s="429"/>
      <c r="I604" s="429"/>
      <c r="J604" s="426"/>
    </row>
    <row r="605" spans="5:10" ht="18.75">
      <c r="E605" s="425"/>
      <c r="F605" s="425"/>
      <c r="G605" s="428"/>
      <c r="H605" s="429"/>
      <c r="I605" s="429"/>
      <c r="J605" s="426"/>
    </row>
    <row r="606" spans="5:10" ht="18.75">
      <c r="E606" s="425"/>
      <c r="F606" s="425"/>
      <c r="G606" s="428"/>
      <c r="H606" s="429"/>
      <c r="I606" s="429"/>
      <c r="J606" s="426"/>
    </row>
    <row r="607" spans="5:10" ht="18.75">
      <c r="E607" s="425"/>
      <c r="F607" s="425"/>
      <c r="G607" s="425"/>
      <c r="H607" s="426"/>
      <c r="I607" s="426"/>
      <c r="J607" s="426"/>
    </row>
    <row r="608" spans="5:10" ht="18.75">
      <c r="E608" s="425"/>
      <c r="F608" s="425"/>
      <c r="G608" s="428"/>
      <c r="H608" s="428"/>
      <c r="I608" s="428"/>
      <c r="J608" s="426"/>
    </row>
    <row r="609" spans="5:10" ht="18.75">
      <c r="E609" s="425"/>
      <c r="F609" s="425"/>
      <c r="G609" s="425"/>
      <c r="H609" s="425"/>
      <c r="I609" s="425"/>
      <c r="J609" s="426"/>
    </row>
    <row r="610" spans="5:10" ht="18.75">
      <c r="E610" s="425"/>
      <c r="F610" s="425"/>
      <c r="G610" s="428"/>
      <c r="H610" s="428"/>
      <c r="I610" s="428"/>
      <c r="J610" s="426"/>
    </row>
    <row r="611" spans="5:10" ht="18.75">
      <c r="E611" s="425"/>
      <c r="F611" s="425"/>
      <c r="G611" s="425"/>
      <c r="H611" s="425"/>
      <c r="I611" s="425"/>
      <c r="J611" s="426"/>
    </row>
    <row r="612" spans="5:10" ht="18.75">
      <c r="E612" s="425"/>
      <c r="F612" s="425"/>
      <c r="G612" s="428"/>
      <c r="H612" s="428"/>
      <c r="I612" s="428"/>
      <c r="J612" s="426"/>
    </row>
    <row r="613" spans="5:10" ht="18.75">
      <c r="E613" s="425"/>
      <c r="F613" s="425"/>
      <c r="G613" s="425"/>
      <c r="H613" s="426"/>
      <c r="I613" s="426"/>
      <c r="J613" s="426"/>
    </row>
    <row r="614" spans="5:10" ht="18.75">
      <c r="E614" s="425"/>
      <c r="F614" s="425"/>
      <c r="G614" s="428"/>
      <c r="H614" s="428"/>
      <c r="I614" s="428"/>
      <c r="J614" s="426"/>
    </row>
    <row r="615" spans="5:10" ht="18.75">
      <c r="E615" s="425"/>
      <c r="F615" s="425"/>
      <c r="G615" s="428"/>
      <c r="H615" s="428"/>
      <c r="I615" s="428"/>
      <c r="J615" s="426"/>
    </row>
    <row r="616" spans="5:10" ht="18.75">
      <c r="E616" s="425"/>
      <c r="F616" s="425"/>
      <c r="G616" s="425"/>
      <c r="H616" s="426"/>
      <c r="I616" s="426"/>
      <c r="J616" s="426"/>
    </row>
    <row r="617" spans="5:10" ht="18.75">
      <c r="E617" s="425"/>
      <c r="F617" s="425"/>
      <c r="G617" s="425"/>
      <c r="H617" s="426"/>
      <c r="I617" s="426"/>
      <c r="J617" s="426"/>
    </row>
    <row r="618" spans="5:10" ht="18.75">
      <c r="E618" s="425"/>
      <c r="F618" s="425"/>
      <c r="G618" s="428"/>
      <c r="H618" s="428"/>
      <c r="I618" s="428"/>
      <c r="J618" s="426"/>
    </row>
    <row r="619" spans="5:10" ht="18.75">
      <c r="E619" s="425"/>
      <c r="F619" s="425"/>
      <c r="G619" s="425"/>
      <c r="H619" s="426"/>
      <c r="I619" s="426"/>
      <c r="J619" s="426"/>
    </row>
  </sheetData>
  <sheetProtection selectLockedCells="1" selectUnlockedCells="1"/>
  <mergeCells count="2">
    <mergeCell ref="G1:I1"/>
    <mergeCell ref="A3:I3"/>
  </mergeCells>
  <printOptions/>
  <pageMargins left="0.6694444444444444" right="0.11805555555555555" top="0.39375" bottom="0.15763888888888888" header="0.5118055555555555" footer="0.5118055555555555"/>
  <pageSetup horizontalDpi="300" verticalDpi="300" orientation="portrait" paperSize="9" scale="45" r:id="rId1"/>
  <colBreaks count="1" manualBreakCount="1">
    <brk id="9" max="65535" man="1"/>
  </colBreaks>
</worksheet>
</file>

<file path=xl/worksheets/sheet7.xml><?xml version="1.0" encoding="utf-8"?>
<worksheet xmlns="http://schemas.openxmlformats.org/spreadsheetml/2006/main" xmlns:r="http://schemas.openxmlformats.org/officeDocument/2006/relationships">
  <sheetPr>
    <tabColor indexed="9"/>
  </sheetPr>
  <dimension ref="A1:K389"/>
  <sheetViews>
    <sheetView view="pageBreakPreview" zoomScale="70" zoomScaleSheetLayoutView="70" zoomScalePageLayoutView="0" workbookViewId="0" topLeftCell="A374">
      <selection activeCell="A390" sqref="A390"/>
    </sheetView>
  </sheetViews>
  <sheetFormatPr defaultColWidth="8.7109375" defaultRowHeight="12.75"/>
  <cols>
    <col min="1" max="1" width="76.421875" style="132" customWidth="1"/>
    <col min="2" max="2" width="22.57421875" style="133" customWidth="1"/>
    <col min="3" max="3" width="6.28125" style="134" customWidth="1"/>
    <col min="4" max="4" width="21.140625" style="230" customWidth="1"/>
    <col min="5" max="5" width="19.8515625" style="1" customWidth="1"/>
    <col min="6" max="6" width="19.57421875" style="1" customWidth="1"/>
    <col min="7" max="7" width="7.421875" style="1" customWidth="1"/>
    <col min="8" max="8" width="19.57421875" style="1" customWidth="1"/>
    <col min="9" max="9" width="16.421875" style="1" customWidth="1"/>
    <col min="10" max="10" width="19.140625" style="1" customWidth="1"/>
    <col min="11" max="16384" width="8.7109375" style="1" customWidth="1"/>
  </cols>
  <sheetData>
    <row r="1" spans="2:6" ht="93" customHeight="1">
      <c r="B1" s="231"/>
      <c r="C1" s="231"/>
      <c r="D1" s="395" t="s">
        <v>897</v>
      </c>
      <c r="E1" s="395"/>
      <c r="F1" s="395"/>
    </row>
    <row r="2" spans="2:4" ht="3.75" customHeight="1">
      <c r="B2" s="232"/>
      <c r="C2" s="232"/>
      <c r="D2" s="233"/>
    </row>
    <row r="3" spans="1:6" ht="65.25" customHeight="1">
      <c r="A3" s="396" t="s">
        <v>898</v>
      </c>
      <c r="B3" s="396"/>
      <c r="C3" s="396"/>
      <c r="D3" s="396"/>
      <c r="E3" s="396"/>
      <c r="F3" s="396"/>
    </row>
    <row r="4" spans="1:6" ht="25.5" customHeight="1">
      <c r="A4" s="234"/>
      <c r="B4" s="235"/>
      <c r="C4" s="232"/>
      <c r="D4" s="236"/>
      <c r="E4" s="236"/>
      <c r="F4" s="236"/>
    </row>
    <row r="5" spans="1:6" s="142" customFormat="1" ht="44.25" customHeight="1">
      <c r="A5" s="237" t="s">
        <v>350</v>
      </c>
      <c r="B5" s="238" t="s">
        <v>353</v>
      </c>
      <c r="C5" s="239" t="s">
        <v>354</v>
      </c>
      <c r="D5" s="240" t="s">
        <v>277</v>
      </c>
      <c r="E5" s="240" t="s">
        <v>278</v>
      </c>
      <c r="F5" s="241" t="s">
        <v>279</v>
      </c>
    </row>
    <row r="6" spans="1:9" ht="50.25" customHeight="1">
      <c r="A6" s="242" t="s">
        <v>358</v>
      </c>
      <c r="B6" s="243" t="s">
        <v>899</v>
      </c>
      <c r="C6" s="144"/>
      <c r="D6" s="199">
        <f>D8+D30+D72+D155+D169+D177+D185+D210+D233+D240+D247+D272+D288+D297+D309+D316+D325+D330+D334+D341+D348+D358+D365+D377</f>
        <v>912112001.93</v>
      </c>
      <c r="E6" s="199">
        <f>E8+E30+E72+E155+E169+E177+E185+E210+E233+E240+E247+E272+E288+E297+E309+E316+E325+E330+E334+E341+E348+E358+E365+E377+E7</f>
        <v>856801374</v>
      </c>
      <c r="F6" s="199">
        <f>F8+F30+F72+F155+F169+F177+F185+F210+F233+F240+F247+F272+F288+F297+F309+F316+F325+F330+F334+F341+F348+F358+F365+F377+F7</f>
        <v>863986726.0000002</v>
      </c>
      <c r="G6" s="153"/>
      <c r="H6" s="153"/>
      <c r="I6" s="153"/>
    </row>
    <row r="7" spans="1:6" ht="26.25" customHeight="1">
      <c r="A7" s="242" t="s">
        <v>359</v>
      </c>
      <c r="B7" s="243"/>
      <c r="C7" s="144"/>
      <c r="D7" s="199"/>
      <c r="E7" s="199">
        <f>'Прил 6'!H7</f>
        <v>8766137.6</v>
      </c>
      <c r="F7" s="199">
        <f>'Прил 6'!I7</f>
        <v>17885979.5</v>
      </c>
    </row>
    <row r="8" spans="1:9" s="185" customFormat="1" ht="37.5">
      <c r="A8" s="148" t="s">
        <v>772</v>
      </c>
      <c r="B8" s="144" t="s">
        <v>773</v>
      </c>
      <c r="C8" s="144"/>
      <c r="D8" s="199">
        <f>D9+D15+D19</f>
        <v>28710460.79</v>
      </c>
      <c r="E8" s="199">
        <f>E9+E15+E19</f>
        <v>30874786.060000002</v>
      </c>
      <c r="F8" s="199">
        <f>F9+F15+F19</f>
        <v>32423118.97</v>
      </c>
      <c r="G8" s="244"/>
      <c r="H8" s="244"/>
      <c r="I8" s="244"/>
    </row>
    <row r="9" spans="1:8" ht="18.75">
      <c r="A9" s="155" t="s">
        <v>774</v>
      </c>
      <c r="B9" s="150" t="s">
        <v>775</v>
      </c>
      <c r="C9" s="150"/>
      <c r="D9" s="151">
        <f>D10</f>
        <v>9084053.5</v>
      </c>
      <c r="E9" s="151">
        <f>E10</f>
        <v>9792159.1</v>
      </c>
      <c r="F9" s="151">
        <f>F10</f>
        <v>10300674.26</v>
      </c>
      <c r="G9" s="153"/>
      <c r="H9" s="153"/>
    </row>
    <row r="10" spans="1:8" ht="40.5" customHeight="1">
      <c r="A10" s="155" t="s">
        <v>776</v>
      </c>
      <c r="B10" s="150" t="s">
        <v>777</v>
      </c>
      <c r="C10" s="150"/>
      <c r="D10" s="151">
        <f>D11+D13</f>
        <v>9084053.5</v>
      </c>
      <c r="E10" s="151">
        <f>E11+E13</f>
        <v>9792159.1</v>
      </c>
      <c r="F10" s="151">
        <f>F11+F13</f>
        <v>10300674.26</v>
      </c>
      <c r="H10" s="153"/>
    </row>
    <row r="11" spans="1:6" ht="40.5" customHeight="1">
      <c r="A11" s="155" t="s">
        <v>521</v>
      </c>
      <c r="B11" s="150" t="s">
        <v>778</v>
      </c>
      <c r="C11" s="150"/>
      <c r="D11" s="151">
        <f>D12</f>
        <v>9034053.5</v>
      </c>
      <c r="E11" s="151">
        <f>E12</f>
        <v>9742159.1</v>
      </c>
      <c r="F11" s="151">
        <f>F12</f>
        <v>10250674.26</v>
      </c>
    </row>
    <row r="12" spans="1:6" ht="40.5" customHeight="1">
      <c r="A12" s="155" t="s">
        <v>456</v>
      </c>
      <c r="B12" s="150" t="s">
        <v>778</v>
      </c>
      <c r="C12" s="150" t="s">
        <v>457</v>
      </c>
      <c r="D12" s="151">
        <f>'Прил 6'!G501</f>
        <v>9034053.5</v>
      </c>
      <c r="E12" s="151">
        <f>'Прил 6'!H501</f>
        <v>9742159.1</v>
      </c>
      <c r="F12" s="151">
        <f>'Прил 6'!I501</f>
        <v>10250674.26</v>
      </c>
    </row>
    <row r="13" spans="1:6" ht="23.25" customHeight="1">
      <c r="A13" s="155" t="s">
        <v>779</v>
      </c>
      <c r="B13" s="150" t="s">
        <v>780</v>
      </c>
      <c r="C13" s="144"/>
      <c r="D13" s="151">
        <f>D14</f>
        <v>50000</v>
      </c>
      <c r="E13" s="151">
        <f>E14</f>
        <v>50000</v>
      </c>
      <c r="F13" s="151">
        <f>F14</f>
        <v>50000</v>
      </c>
    </row>
    <row r="14" spans="1:7" ht="45" customHeight="1">
      <c r="A14" s="155" t="s">
        <v>456</v>
      </c>
      <c r="B14" s="150" t="s">
        <v>780</v>
      </c>
      <c r="C14" s="150" t="s">
        <v>457</v>
      </c>
      <c r="D14" s="151">
        <f>'Прил 6'!G503</f>
        <v>50000</v>
      </c>
      <c r="E14" s="151">
        <f>'Прил 6'!H503</f>
        <v>50000</v>
      </c>
      <c r="F14" s="151">
        <f>'Прил 6'!I503</f>
        <v>50000</v>
      </c>
      <c r="G14" s="153"/>
    </row>
    <row r="15" spans="1:6" ht="24" customHeight="1">
      <c r="A15" s="155" t="s">
        <v>781</v>
      </c>
      <c r="B15" s="150" t="s">
        <v>782</v>
      </c>
      <c r="C15" s="150"/>
      <c r="D15" s="151">
        <f aca="true" t="shared" si="0" ref="D15:F17">D16</f>
        <v>16685337.29</v>
      </c>
      <c r="E15" s="151">
        <f t="shared" si="0"/>
        <v>18141556.96</v>
      </c>
      <c r="F15" s="151">
        <f t="shared" si="0"/>
        <v>19181374.71</v>
      </c>
    </row>
    <row r="16" spans="1:6" ht="42.75" customHeight="1">
      <c r="A16" s="155" t="s">
        <v>783</v>
      </c>
      <c r="B16" s="150" t="s">
        <v>784</v>
      </c>
      <c r="C16" s="150"/>
      <c r="D16" s="151">
        <f t="shared" si="0"/>
        <v>16685337.29</v>
      </c>
      <c r="E16" s="151">
        <f t="shared" si="0"/>
        <v>18141556.96</v>
      </c>
      <c r="F16" s="151">
        <f t="shared" si="0"/>
        <v>19181374.71</v>
      </c>
    </row>
    <row r="17" spans="1:6" ht="42.75" customHeight="1">
      <c r="A17" s="155" t="s">
        <v>521</v>
      </c>
      <c r="B17" s="150" t="s">
        <v>785</v>
      </c>
      <c r="C17" s="150"/>
      <c r="D17" s="151">
        <f t="shared" si="0"/>
        <v>16685337.29</v>
      </c>
      <c r="E17" s="151">
        <f t="shared" si="0"/>
        <v>18141556.96</v>
      </c>
      <c r="F17" s="151">
        <f t="shared" si="0"/>
        <v>19181374.71</v>
      </c>
    </row>
    <row r="18" spans="1:6" ht="42.75" customHeight="1">
      <c r="A18" s="155" t="s">
        <v>456</v>
      </c>
      <c r="B18" s="150" t="s">
        <v>785</v>
      </c>
      <c r="C18" s="150" t="s">
        <v>457</v>
      </c>
      <c r="D18" s="151">
        <f>'Прил 6'!G507+'Прил 6'!G545</f>
        <v>16685337.29</v>
      </c>
      <c r="E18" s="151">
        <f>'Прил 6'!H507+'Прил 6'!H545</f>
        <v>18141556.96</v>
      </c>
      <c r="F18" s="151">
        <f>'Прил 6'!I507+'Прил 6'!I545</f>
        <v>19181374.71</v>
      </c>
    </row>
    <row r="19" spans="1:6" ht="42.75" customHeight="1">
      <c r="A19" s="155" t="s">
        <v>787</v>
      </c>
      <c r="B19" s="150" t="s">
        <v>788</v>
      </c>
      <c r="C19" s="150"/>
      <c r="D19" s="151">
        <f>D20+D23+D26</f>
        <v>2941070</v>
      </c>
      <c r="E19" s="151">
        <f>E20+E23+E26</f>
        <v>2941070</v>
      </c>
      <c r="F19" s="151">
        <f>F20+F23+F26</f>
        <v>2941070</v>
      </c>
    </row>
    <row r="20" spans="1:6" ht="46.5" customHeight="1">
      <c r="A20" s="155" t="s">
        <v>789</v>
      </c>
      <c r="B20" s="150" t="s">
        <v>790</v>
      </c>
      <c r="C20" s="150"/>
      <c r="D20" s="151">
        <f aca="true" t="shared" si="1" ref="D20:F21">D21</f>
        <v>52872</v>
      </c>
      <c r="E20" s="151">
        <f t="shared" si="1"/>
        <v>52872</v>
      </c>
      <c r="F20" s="151">
        <f t="shared" si="1"/>
        <v>52872</v>
      </c>
    </row>
    <row r="21" spans="1:6" ht="75">
      <c r="A21" s="149" t="s">
        <v>791</v>
      </c>
      <c r="B21" s="150" t="s">
        <v>792</v>
      </c>
      <c r="C21" s="150"/>
      <c r="D21" s="151">
        <f t="shared" si="1"/>
        <v>52872</v>
      </c>
      <c r="E21" s="151">
        <f t="shared" si="1"/>
        <v>52872</v>
      </c>
      <c r="F21" s="151">
        <f t="shared" si="1"/>
        <v>52872</v>
      </c>
    </row>
    <row r="22" spans="1:6" ht="75">
      <c r="A22" s="155" t="s">
        <v>371</v>
      </c>
      <c r="B22" s="150" t="s">
        <v>792</v>
      </c>
      <c r="C22" s="150" t="s">
        <v>379</v>
      </c>
      <c r="D22" s="151">
        <f>'Прил 6'!G523</f>
        <v>52872</v>
      </c>
      <c r="E22" s="151">
        <f>'Прил 6'!H523</f>
        <v>52872</v>
      </c>
      <c r="F22" s="151">
        <f>'Прил 6'!I523</f>
        <v>52872</v>
      </c>
    </row>
    <row r="23" spans="1:6" ht="40.5" customHeight="1">
      <c r="A23" s="159" t="s">
        <v>807</v>
      </c>
      <c r="B23" s="150" t="s">
        <v>808</v>
      </c>
      <c r="C23" s="150"/>
      <c r="D23" s="151">
        <f aca="true" t="shared" si="2" ref="D23:F24">D24</f>
        <v>1829088</v>
      </c>
      <c r="E23" s="151">
        <f t="shared" si="2"/>
        <v>1829088</v>
      </c>
      <c r="F23" s="151">
        <f t="shared" si="2"/>
        <v>1829088</v>
      </c>
    </row>
    <row r="24" spans="1:6" ht="57" customHeight="1">
      <c r="A24" s="174" t="s">
        <v>809</v>
      </c>
      <c r="B24" s="150" t="s">
        <v>810</v>
      </c>
      <c r="C24" s="150"/>
      <c r="D24" s="151">
        <f t="shared" si="2"/>
        <v>1829088</v>
      </c>
      <c r="E24" s="151">
        <f t="shared" si="2"/>
        <v>1829088</v>
      </c>
      <c r="F24" s="151">
        <f t="shared" si="2"/>
        <v>1829088</v>
      </c>
    </row>
    <row r="25" spans="1:6" ht="36" customHeight="1">
      <c r="A25" s="172" t="s">
        <v>751</v>
      </c>
      <c r="B25" s="150" t="s">
        <v>810</v>
      </c>
      <c r="C25" s="150" t="s">
        <v>752</v>
      </c>
      <c r="D25" s="151">
        <f>'Прил 6'!G534</f>
        <v>1829088</v>
      </c>
      <c r="E25" s="151">
        <f>'Прил 6'!H534</f>
        <v>1829088</v>
      </c>
      <c r="F25" s="151">
        <f>'Прил 6'!I534</f>
        <v>1829088</v>
      </c>
    </row>
    <row r="26" spans="1:6" ht="37.5">
      <c r="A26" s="155" t="s">
        <v>761</v>
      </c>
      <c r="B26" s="150" t="s">
        <v>793</v>
      </c>
      <c r="C26" s="150"/>
      <c r="D26" s="151">
        <f>D27</f>
        <v>1059110</v>
      </c>
      <c r="E26" s="151">
        <f>E27</f>
        <v>1059110</v>
      </c>
      <c r="F26" s="151">
        <f>F27</f>
        <v>1059110</v>
      </c>
    </row>
    <row r="27" spans="1:6" ht="37.5">
      <c r="A27" s="155" t="s">
        <v>369</v>
      </c>
      <c r="B27" s="150" t="s">
        <v>794</v>
      </c>
      <c r="C27" s="150"/>
      <c r="D27" s="151">
        <f>D28+D29</f>
        <v>1059110</v>
      </c>
      <c r="E27" s="151">
        <f>E28+E29</f>
        <v>1059110</v>
      </c>
      <c r="F27" s="151">
        <f>F28+F29</f>
        <v>1059110</v>
      </c>
    </row>
    <row r="28" spans="1:6" ht="81" customHeight="1">
      <c r="A28" s="155" t="s">
        <v>371</v>
      </c>
      <c r="B28" s="150" t="s">
        <v>794</v>
      </c>
      <c r="C28" s="150" t="s">
        <v>379</v>
      </c>
      <c r="D28" s="151">
        <f>'Прил 6'!G526+'Прил 6'!G549</f>
        <v>1056110</v>
      </c>
      <c r="E28" s="151">
        <f>'Прил 6'!H526+'Прил 6'!H549</f>
        <v>1056110</v>
      </c>
      <c r="F28" s="151">
        <f>'Прил 6'!I526+'Прил 6'!I549</f>
        <v>1056110</v>
      </c>
    </row>
    <row r="29" spans="1:6" ht="56.25" customHeight="1">
      <c r="A29" s="155" t="s">
        <v>407</v>
      </c>
      <c r="B29" s="150" t="s">
        <v>794</v>
      </c>
      <c r="C29" s="150" t="s">
        <v>438</v>
      </c>
      <c r="D29" s="151">
        <f>'Прил 6'!G527</f>
        <v>3000</v>
      </c>
      <c r="E29" s="151">
        <f>'Прил 6'!H527</f>
        <v>3000</v>
      </c>
      <c r="F29" s="151">
        <f>'Прил 6'!I527</f>
        <v>3000</v>
      </c>
    </row>
    <row r="30" spans="1:8" s="185" customFormat="1" ht="48.75" customHeight="1">
      <c r="A30" s="245" t="s">
        <v>449</v>
      </c>
      <c r="B30" s="144" t="s">
        <v>450</v>
      </c>
      <c r="C30" s="144"/>
      <c r="D30" s="145">
        <f>D31+D40+D65</f>
        <v>45969177</v>
      </c>
      <c r="E30" s="145">
        <f>E31+E40+E65</f>
        <v>45974177</v>
      </c>
      <c r="F30" s="145">
        <f>F31+F40+F65</f>
        <v>45974177</v>
      </c>
      <c r="G30" s="244"/>
      <c r="H30" s="244"/>
    </row>
    <row r="31" spans="1:8" ht="42.75" customHeight="1">
      <c r="A31" s="159" t="s">
        <v>410</v>
      </c>
      <c r="B31" s="150" t="s">
        <v>451</v>
      </c>
      <c r="C31" s="150"/>
      <c r="D31" s="151">
        <f>D32+D37</f>
        <v>3528100</v>
      </c>
      <c r="E31" s="151">
        <f>E32+E37</f>
        <v>3528100</v>
      </c>
      <c r="F31" s="151">
        <f>F32+F37</f>
        <v>3528100</v>
      </c>
      <c r="G31" s="153"/>
      <c r="H31" s="153"/>
    </row>
    <row r="32" spans="1:8" ht="66" customHeight="1">
      <c r="A32" s="159" t="s">
        <v>452</v>
      </c>
      <c r="B32" s="150" t="s">
        <v>453</v>
      </c>
      <c r="C32" s="150"/>
      <c r="D32" s="151">
        <f>D33+D35</f>
        <v>164300</v>
      </c>
      <c r="E32" s="151">
        <f>E33+E35</f>
        <v>164300</v>
      </c>
      <c r="F32" s="151">
        <f>F33+F35</f>
        <v>164300</v>
      </c>
      <c r="H32" s="153"/>
    </row>
    <row r="33" spans="1:6" ht="65.25" customHeight="1">
      <c r="A33" s="159" t="s">
        <v>454</v>
      </c>
      <c r="B33" s="150" t="s">
        <v>455</v>
      </c>
      <c r="C33" s="150"/>
      <c r="D33" s="151">
        <f>D34</f>
        <v>124300</v>
      </c>
      <c r="E33" s="151">
        <f>E34</f>
        <v>124300</v>
      </c>
      <c r="F33" s="151">
        <f>F34</f>
        <v>124300</v>
      </c>
    </row>
    <row r="34" spans="1:6" ht="48" customHeight="1">
      <c r="A34" s="155" t="s">
        <v>456</v>
      </c>
      <c r="B34" s="150" t="s">
        <v>455</v>
      </c>
      <c r="C34" s="150" t="s">
        <v>457</v>
      </c>
      <c r="D34" s="151">
        <f>'Прил 6'!G232</f>
        <v>124300</v>
      </c>
      <c r="E34" s="151">
        <f>'Прил 6'!H232</f>
        <v>124300</v>
      </c>
      <c r="F34" s="151">
        <f>'Прил 6'!I232</f>
        <v>124300</v>
      </c>
    </row>
    <row r="35" spans="1:6" ht="25.5" customHeight="1">
      <c r="A35" s="159" t="s">
        <v>458</v>
      </c>
      <c r="B35" s="150" t="s">
        <v>459</v>
      </c>
      <c r="C35" s="150"/>
      <c r="D35" s="151">
        <f>D36</f>
        <v>40000</v>
      </c>
      <c r="E35" s="151">
        <f>E36</f>
        <v>40000</v>
      </c>
      <c r="F35" s="151">
        <f>F36</f>
        <v>40000</v>
      </c>
    </row>
    <row r="36" spans="1:7" ht="48" customHeight="1">
      <c r="A36" s="155" t="s">
        <v>456</v>
      </c>
      <c r="B36" s="150" t="s">
        <v>459</v>
      </c>
      <c r="C36" s="150" t="s">
        <v>457</v>
      </c>
      <c r="D36" s="151">
        <f>'Прил 6'!G234</f>
        <v>40000</v>
      </c>
      <c r="E36" s="151">
        <f>'Прил 6'!H234</f>
        <v>40000</v>
      </c>
      <c r="F36" s="151">
        <f>'Прил 6'!I234</f>
        <v>40000</v>
      </c>
      <c r="G36" s="153"/>
    </row>
    <row r="37" spans="1:7" ht="67.5" customHeight="1">
      <c r="A37" s="155" t="s">
        <v>847</v>
      </c>
      <c r="B37" s="150" t="s">
        <v>848</v>
      </c>
      <c r="C37" s="150"/>
      <c r="D37" s="151">
        <f aca="true" t="shared" si="3" ref="D37:F38">D38</f>
        <v>3363800</v>
      </c>
      <c r="E37" s="151">
        <f t="shared" si="3"/>
        <v>3363800</v>
      </c>
      <c r="F37" s="151">
        <f t="shared" si="3"/>
        <v>3363800</v>
      </c>
      <c r="G37" s="153"/>
    </row>
    <row r="38" spans="1:7" ht="48" customHeight="1">
      <c r="A38" s="155" t="s">
        <v>849</v>
      </c>
      <c r="B38" s="150" t="s">
        <v>850</v>
      </c>
      <c r="C38" s="150"/>
      <c r="D38" s="151">
        <f t="shared" si="3"/>
        <v>3363800</v>
      </c>
      <c r="E38" s="151">
        <f t="shared" si="3"/>
        <v>3363800</v>
      </c>
      <c r="F38" s="151">
        <f t="shared" si="3"/>
        <v>3363800</v>
      </c>
      <c r="G38" s="153"/>
    </row>
    <row r="39" spans="1:7" ht="78.75" customHeight="1">
      <c r="A39" s="155" t="s">
        <v>371</v>
      </c>
      <c r="B39" s="150" t="s">
        <v>850</v>
      </c>
      <c r="C39" s="150" t="s">
        <v>379</v>
      </c>
      <c r="D39" s="151">
        <f>'Прил 6'!G275</f>
        <v>3363800</v>
      </c>
      <c r="E39" s="151">
        <f>'Прил 6'!H275</f>
        <v>3363800</v>
      </c>
      <c r="F39" s="151">
        <f>'Прил 6'!I275</f>
        <v>3363800</v>
      </c>
      <c r="G39" s="153"/>
    </row>
    <row r="40" spans="1:6" ht="46.5" customHeight="1">
      <c r="A40" s="155" t="s">
        <v>460</v>
      </c>
      <c r="B40" s="150" t="s">
        <v>461</v>
      </c>
      <c r="C40" s="150"/>
      <c r="D40" s="151">
        <f>D41+D44+D48+D52+D59+D62</f>
        <v>23088136</v>
      </c>
      <c r="E40" s="151">
        <f>E41+E44+E48+E52+E59+E62</f>
        <v>23093136</v>
      </c>
      <c r="F40" s="151">
        <f>F41+F44+F48+F52+F59+F62</f>
        <v>23093136</v>
      </c>
    </row>
    <row r="41" spans="1:6" ht="66.75" customHeight="1">
      <c r="A41" s="155" t="s">
        <v>835</v>
      </c>
      <c r="B41" s="150" t="s">
        <v>836</v>
      </c>
      <c r="C41" s="150"/>
      <c r="D41" s="151">
        <f aca="true" t="shared" si="4" ref="D41:F42">D42</f>
        <v>2777226</v>
      </c>
      <c r="E41" s="151">
        <f t="shared" si="4"/>
        <v>2777226</v>
      </c>
      <c r="F41" s="151">
        <f t="shared" si="4"/>
        <v>2777226</v>
      </c>
    </row>
    <row r="42" spans="1:6" ht="25.5" customHeight="1">
      <c r="A42" s="155" t="s">
        <v>837</v>
      </c>
      <c r="B42" s="150" t="s">
        <v>838</v>
      </c>
      <c r="C42" s="150"/>
      <c r="D42" s="151">
        <f t="shared" si="4"/>
        <v>2777226</v>
      </c>
      <c r="E42" s="151">
        <f t="shared" si="4"/>
        <v>2777226</v>
      </c>
      <c r="F42" s="151">
        <f t="shared" si="4"/>
        <v>2777226</v>
      </c>
    </row>
    <row r="43" spans="1:6" ht="23.25" customHeight="1">
      <c r="A43" s="172" t="s">
        <v>751</v>
      </c>
      <c r="B43" s="150" t="s">
        <v>838</v>
      </c>
      <c r="C43" s="150" t="s">
        <v>752</v>
      </c>
      <c r="D43" s="151">
        <f>'Прил 6'!G269</f>
        <v>2777226</v>
      </c>
      <c r="E43" s="151">
        <f>'Прил 6'!H269</f>
        <v>2777226</v>
      </c>
      <c r="F43" s="151">
        <f>'Прил 6'!I269</f>
        <v>2777226</v>
      </c>
    </row>
    <row r="44" spans="1:6" ht="43.5" customHeight="1">
      <c r="A44" s="164" t="s">
        <v>811</v>
      </c>
      <c r="B44" s="150" t="s">
        <v>812</v>
      </c>
      <c r="C44" s="150"/>
      <c r="D44" s="151">
        <f>D45</f>
        <v>252427</v>
      </c>
      <c r="E44" s="151">
        <f>E45</f>
        <v>252427</v>
      </c>
      <c r="F44" s="151">
        <f>F45</f>
        <v>252427</v>
      </c>
    </row>
    <row r="45" spans="1:6" ht="41.25" customHeight="1">
      <c r="A45" s="155" t="s">
        <v>813</v>
      </c>
      <c r="B45" s="150" t="s">
        <v>814</v>
      </c>
      <c r="C45" s="150"/>
      <c r="D45" s="151">
        <f>D46+D47</f>
        <v>252427</v>
      </c>
      <c r="E45" s="151">
        <f>E46+E47</f>
        <v>252427</v>
      </c>
      <c r="F45" s="151">
        <f>F46+F47</f>
        <v>252427</v>
      </c>
    </row>
    <row r="46" spans="1:6" ht="45" customHeight="1">
      <c r="A46" s="155" t="s">
        <v>407</v>
      </c>
      <c r="B46" s="150" t="s">
        <v>814</v>
      </c>
      <c r="C46" s="175" t="s">
        <v>438</v>
      </c>
      <c r="D46" s="151">
        <f>'Прил 6'!G251</f>
        <v>4250</v>
      </c>
      <c r="E46" s="151">
        <f>'Прил 6'!H251</f>
        <v>4250</v>
      </c>
      <c r="F46" s="151">
        <f>'Прил 6'!I251</f>
        <v>4250</v>
      </c>
    </row>
    <row r="47" spans="1:6" ht="24" customHeight="1">
      <c r="A47" s="172" t="s">
        <v>751</v>
      </c>
      <c r="B47" s="150" t="s">
        <v>814</v>
      </c>
      <c r="C47" s="175" t="s">
        <v>752</v>
      </c>
      <c r="D47" s="151">
        <f>'Прил 6'!G252</f>
        <v>248177</v>
      </c>
      <c r="E47" s="151">
        <f>'Прил 6'!H252</f>
        <v>248177</v>
      </c>
      <c r="F47" s="151">
        <f>'Прил 6'!I252</f>
        <v>248177</v>
      </c>
    </row>
    <row r="48" spans="1:6" ht="63.75" customHeight="1">
      <c r="A48" s="164" t="s">
        <v>815</v>
      </c>
      <c r="B48" s="150" t="s">
        <v>816</v>
      </c>
      <c r="C48" s="150"/>
      <c r="D48" s="151">
        <f>D49</f>
        <v>1287647</v>
      </c>
      <c r="E48" s="151">
        <f>E49</f>
        <v>1287647</v>
      </c>
      <c r="F48" s="151">
        <f>F49</f>
        <v>1287647</v>
      </c>
    </row>
    <row r="49" spans="1:6" ht="41.25" customHeight="1">
      <c r="A49" s="155" t="s">
        <v>817</v>
      </c>
      <c r="B49" s="150" t="s">
        <v>818</v>
      </c>
      <c r="C49" s="150"/>
      <c r="D49" s="151">
        <f>D50+D51</f>
        <v>1287647</v>
      </c>
      <c r="E49" s="151">
        <f>E50+E51</f>
        <v>1287647</v>
      </c>
      <c r="F49" s="151">
        <f>F50+F51</f>
        <v>1287647</v>
      </c>
    </row>
    <row r="50" spans="1:6" ht="39" customHeight="1">
      <c r="A50" s="155" t="s">
        <v>407</v>
      </c>
      <c r="B50" s="150" t="s">
        <v>818</v>
      </c>
      <c r="C50" s="150" t="s">
        <v>438</v>
      </c>
      <c r="D50" s="151">
        <f>'Прил 6'!G255</f>
        <v>17000</v>
      </c>
      <c r="E50" s="151">
        <f>'Прил 6'!H255</f>
        <v>17000</v>
      </c>
      <c r="F50" s="151">
        <f>'Прил 6'!I255</f>
        <v>17000</v>
      </c>
    </row>
    <row r="51" spans="1:6" ht="27.75" customHeight="1">
      <c r="A51" s="172" t="s">
        <v>751</v>
      </c>
      <c r="B51" s="150" t="s">
        <v>818</v>
      </c>
      <c r="C51" s="150" t="s">
        <v>752</v>
      </c>
      <c r="D51" s="151">
        <f>'Прил 6'!G256</f>
        <v>1270647</v>
      </c>
      <c r="E51" s="151">
        <f>'Прил 6'!H256</f>
        <v>1270647</v>
      </c>
      <c r="F51" s="151">
        <f>'Прил 6'!I256</f>
        <v>1270647</v>
      </c>
    </row>
    <row r="52" spans="1:6" ht="51.75" customHeight="1">
      <c r="A52" s="164" t="s">
        <v>819</v>
      </c>
      <c r="B52" s="150" t="s">
        <v>820</v>
      </c>
      <c r="C52" s="150"/>
      <c r="D52" s="151">
        <f>D53+D56</f>
        <v>18555836</v>
      </c>
      <c r="E52" s="151">
        <f>E53+E56</f>
        <v>18555836</v>
      </c>
      <c r="F52" s="151">
        <f>F53+F56</f>
        <v>18555836</v>
      </c>
    </row>
    <row r="53" spans="1:6" ht="29.25" customHeight="1">
      <c r="A53" s="155" t="s">
        <v>821</v>
      </c>
      <c r="B53" s="150" t="s">
        <v>822</v>
      </c>
      <c r="C53" s="150"/>
      <c r="D53" s="151">
        <f>D54+D55</f>
        <v>16535386</v>
      </c>
      <c r="E53" s="151">
        <f>E54+E55</f>
        <v>16535386</v>
      </c>
      <c r="F53" s="151">
        <f>F54+F55</f>
        <v>16535386</v>
      </c>
    </row>
    <row r="54" spans="1:6" ht="42" customHeight="1">
      <c r="A54" s="155" t="s">
        <v>407</v>
      </c>
      <c r="B54" s="150" t="s">
        <v>822</v>
      </c>
      <c r="C54" s="150" t="s">
        <v>438</v>
      </c>
      <c r="D54" s="151">
        <f>'Прил 6'!G259</f>
        <v>287000</v>
      </c>
      <c r="E54" s="151">
        <f>'Прил 6'!H259</f>
        <v>287000</v>
      </c>
      <c r="F54" s="151">
        <f>'Прил 6'!I259</f>
        <v>287000</v>
      </c>
    </row>
    <row r="55" spans="1:6" ht="25.5" customHeight="1">
      <c r="A55" s="172" t="s">
        <v>751</v>
      </c>
      <c r="B55" s="150" t="s">
        <v>822</v>
      </c>
      <c r="C55" s="150" t="s">
        <v>752</v>
      </c>
      <c r="D55" s="151">
        <f>'Прил 6'!G260</f>
        <v>16248386</v>
      </c>
      <c r="E55" s="151">
        <f>'Прил 6'!H260</f>
        <v>16248386</v>
      </c>
      <c r="F55" s="151">
        <f>'Прил 6'!I260</f>
        <v>16248386</v>
      </c>
    </row>
    <row r="56" spans="1:6" ht="28.5" customHeight="1">
      <c r="A56" s="149" t="s">
        <v>823</v>
      </c>
      <c r="B56" s="150" t="s">
        <v>824</v>
      </c>
      <c r="C56" s="150"/>
      <c r="D56" s="151">
        <f>D57+D58</f>
        <v>2020450</v>
      </c>
      <c r="E56" s="151">
        <f>E57+E58</f>
        <v>2020450</v>
      </c>
      <c r="F56" s="151">
        <f>F57+F58</f>
        <v>2020450</v>
      </c>
    </row>
    <row r="57" spans="1:6" ht="42.75" customHeight="1">
      <c r="A57" s="155" t="s">
        <v>407</v>
      </c>
      <c r="B57" s="150" t="s">
        <v>824</v>
      </c>
      <c r="C57" s="150" t="s">
        <v>438</v>
      </c>
      <c r="D57" s="151">
        <f>'Прил 6'!G262</f>
        <v>40450</v>
      </c>
      <c r="E57" s="151">
        <f>'Прил 6'!H262</f>
        <v>40450</v>
      </c>
      <c r="F57" s="151">
        <f>'Прил 6'!I262</f>
        <v>40450</v>
      </c>
    </row>
    <row r="58" spans="1:6" ht="31.5" customHeight="1">
      <c r="A58" s="172" t="s">
        <v>751</v>
      </c>
      <c r="B58" s="150" t="s">
        <v>824</v>
      </c>
      <c r="C58" s="150" t="s">
        <v>752</v>
      </c>
      <c r="D58" s="151">
        <f>'Прил 6'!G263</f>
        <v>1980000</v>
      </c>
      <c r="E58" s="151">
        <f>'Прил 6'!H263</f>
        <v>1980000</v>
      </c>
      <c r="F58" s="151">
        <f>'Прил 6'!I263</f>
        <v>1980000</v>
      </c>
    </row>
    <row r="59" spans="1:6" ht="43.5" customHeight="1">
      <c r="A59" s="164" t="s">
        <v>802</v>
      </c>
      <c r="B59" s="150" t="s">
        <v>803</v>
      </c>
      <c r="C59" s="150"/>
      <c r="D59" s="151">
        <f aca="true" t="shared" si="5" ref="D59:F60">D60</f>
        <v>30000</v>
      </c>
      <c r="E59" s="151">
        <f t="shared" si="5"/>
        <v>30000</v>
      </c>
      <c r="F59" s="151">
        <f t="shared" si="5"/>
        <v>30000</v>
      </c>
    </row>
    <row r="60" spans="1:6" ht="42.75" customHeight="1">
      <c r="A60" s="149" t="s">
        <v>804</v>
      </c>
      <c r="B60" s="150" t="s">
        <v>805</v>
      </c>
      <c r="C60" s="150"/>
      <c r="D60" s="151">
        <f t="shared" si="5"/>
        <v>30000</v>
      </c>
      <c r="E60" s="151">
        <f t="shared" si="5"/>
        <v>30000</v>
      </c>
      <c r="F60" s="151">
        <f t="shared" si="5"/>
        <v>30000</v>
      </c>
    </row>
    <row r="61" spans="1:6" ht="27.75" customHeight="1">
      <c r="A61" s="172" t="s">
        <v>751</v>
      </c>
      <c r="B61" s="150" t="s">
        <v>805</v>
      </c>
      <c r="C61" s="150" t="s">
        <v>752</v>
      </c>
      <c r="D61" s="151">
        <f>'Прил 6'!G245</f>
        <v>30000</v>
      </c>
      <c r="E61" s="151">
        <f>'Прил 6'!H245</f>
        <v>30000</v>
      </c>
      <c r="F61" s="151">
        <f>'Прил 6'!I245</f>
        <v>30000</v>
      </c>
    </row>
    <row r="62" spans="1:6" ht="64.5" customHeight="1">
      <c r="A62" s="155" t="s">
        <v>462</v>
      </c>
      <c r="B62" s="150" t="s">
        <v>463</v>
      </c>
      <c r="C62" s="150"/>
      <c r="D62" s="151">
        <f aca="true" t="shared" si="6" ref="D62:F63">D63</f>
        <v>185000</v>
      </c>
      <c r="E62" s="151">
        <f t="shared" si="6"/>
        <v>190000</v>
      </c>
      <c r="F62" s="151">
        <f t="shared" si="6"/>
        <v>190000</v>
      </c>
    </row>
    <row r="63" spans="1:6" ht="42" customHeight="1">
      <c r="A63" s="155" t="s">
        <v>464</v>
      </c>
      <c r="B63" s="150" t="s">
        <v>465</v>
      </c>
      <c r="C63" s="150"/>
      <c r="D63" s="151">
        <f t="shared" si="6"/>
        <v>185000</v>
      </c>
      <c r="E63" s="151">
        <f t="shared" si="6"/>
        <v>190000</v>
      </c>
      <c r="F63" s="151">
        <f t="shared" si="6"/>
        <v>190000</v>
      </c>
    </row>
    <row r="64" spans="1:6" ht="42" customHeight="1">
      <c r="A64" s="155" t="s">
        <v>407</v>
      </c>
      <c r="B64" s="150" t="s">
        <v>465</v>
      </c>
      <c r="C64" s="150" t="s">
        <v>438</v>
      </c>
      <c r="D64" s="151">
        <f>'Прил 6'!G238</f>
        <v>185000</v>
      </c>
      <c r="E64" s="151">
        <f>'Прил 6'!H238</f>
        <v>190000</v>
      </c>
      <c r="F64" s="151">
        <f>'Прил 6'!I238</f>
        <v>190000</v>
      </c>
    </row>
    <row r="65" spans="1:6" ht="48.75" customHeight="1">
      <c r="A65" s="159" t="s">
        <v>466</v>
      </c>
      <c r="B65" s="150" t="s">
        <v>467</v>
      </c>
      <c r="C65" s="150"/>
      <c r="D65" s="151">
        <f>D66+D69</f>
        <v>19352941</v>
      </c>
      <c r="E65" s="151">
        <f>E66+E69</f>
        <v>19352941</v>
      </c>
      <c r="F65" s="151">
        <f>F66+F69</f>
        <v>19352941</v>
      </c>
    </row>
    <row r="66" spans="1:6" ht="82.5" customHeight="1">
      <c r="A66" s="160" t="s">
        <v>468</v>
      </c>
      <c r="B66" s="150" t="s">
        <v>469</v>
      </c>
      <c r="C66" s="150"/>
      <c r="D66" s="151">
        <f aca="true" t="shared" si="7" ref="D66:F67">D67</f>
        <v>1223200</v>
      </c>
      <c r="E66" s="151">
        <f t="shared" si="7"/>
        <v>1223200</v>
      </c>
      <c r="F66" s="151">
        <f t="shared" si="7"/>
        <v>1223200</v>
      </c>
    </row>
    <row r="67" spans="1:6" ht="69.75" customHeight="1">
      <c r="A67" s="159" t="s">
        <v>470</v>
      </c>
      <c r="B67" s="150" t="s">
        <v>471</v>
      </c>
      <c r="C67" s="150"/>
      <c r="D67" s="151">
        <f t="shared" si="7"/>
        <v>1223200</v>
      </c>
      <c r="E67" s="151">
        <f t="shared" si="7"/>
        <v>1223200</v>
      </c>
      <c r="F67" s="151">
        <f t="shared" si="7"/>
        <v>1223200</v>
      </c>
    </row>
    <row r="68" spans="1:6" ht="82.5" customHeight="1">
      <c r="A68" s="155" t="s">
        <v>371</v>
      </c>
      <c r="B68" s="150" t="s">
        <v>471</v>
      </c>
      <c r="C68" s="150" t="s">
        <v>379</v>
      </c>
      <c r="D68" s="151">
        <f>'Прил 6'!G283</f>
        <v>1223200</v>
      </c>
      <c r="E68" s="151">
        <f>'Прил 6'!H283</f>
        <v>1223200</v>
      </c>
      <c r="F68" s="151">
        <f>'Прил 6'!I283</f>
        <v>1223200</v>
      </c>
    </row>
    <row r="69" spans="1:6" ht="59.25" customHeight="1">
      <c r="A69" s="155" t="s">
        <v>839</v>
      </c>
      <c r="B69" s="150" t="s">
        <v>840</v>
      </c>
      <c r="C69" s="150"/>
      <c r="D69" s="151">
        <f aca="true" t="shared" si="8" ref="D69:F70">D70</f>
        <v>18129741</v>
      </c>
      <c r="E69" s="151">
        <f t="shared" si="8"/>
        <v>18129741</v>
      </c>
      <c r="F69" s="151">
        <f t="shared" si="8"/>
        <v>18129741</v>
      </c>
    </row>
    <row r="70" spans="1:6" ht="39.75" customHeight="1">
      <c r="A70" s="171" t="s">
        <v>841</v>
      </c>
      <c r="B70" s="150" t="s">
        <v>842</v>
      </c>
      <c r="C70" s="150"/>
      <c r="D70" s="151">
        <f t="shared" si="8"/>
        <v>18129741</v>
      </c>
      <c r="E70" s="151">
        <f t="shared" si="8"/>
        <v>18129741</v>
      </c>
      <c r="F70" s="151">
        <f t="shared" si="8"/>
        <v>18129741</v>
      </c>
    </row>
    <row r="71" spans="1:6" ht="21" customHeight="1">
      <c r="A71" s="172" t="s">
        <v>751</v>
      </c>
      <c r="B71" s="150" t="s">
        <v>842</v>
      </c>
      <c r="C71" s="150" t="s">
        <v>752</v>
      </c>
      <c r="D71" s="151">
        <f>'Прил 6'!G290</f>
        <v>18129741</v>
      </c>
      <c r="E71" s="151">
        <f>'Прил 6'!H290</f>
        <v>18129741</v>
      </c>
      <c r="F71" s="151">
        <f>'Прил 6'!I290</f>
        <v>18129741</v>
      </c>
    </row>
    <row r="72" spans="1:8" s="185" customFormat="1" ht="45.75" customHeight="1">
      <c r="A72" s="157" t="s">
        <v>663</v>
      </c>
      <c r="B72" s="144" t="s">
        <v>630</v>
      </c>
      <c r="C72" s="144"/>
      <c r="D72" s="145">
        <f>D73+D83+D136+D151</f>
        <v>570296008.22</v>
      </c>
      <c r="E72" s="145">
        <f>E73+E83+E136+E151</f>
        <v>552629177.52</v>
      </c>
      <c r="F72" s="145">
        <f>F73+F83+F136+F151</f>
        <v>553905583.0500001</v>
      </c>
      <c r="G72" s="244"/>
      <c r="H72" s="244"/>
    </row>
    <row r="73" spans="1:8" s="185" customFormat="1" ht="61.5" customHeight="1">
      <c r="A73" s="155" t="s">
        <v>754</v>
      </c>
      <c r="B73" s="150" t="s">
        <v>755</v>
      </c>
      <c r="C73" s="150"/>
      <c r="D73" s="151">
        <f>D74+D80</f>
        <v>10205209.11</v>
      </c>
      <c r="E73" s="151">
        <f>E74+E80</f>
        <v>10355116.01</v>
      </c>
      <c r="F73" s="151">
        <f>F74+F80</f>
        <v>10342430.11</v>
      </c>
      <c r="G73" s="153"/>
      <c r="H73" s="244"/>
    </row>
    <row r="74" spans="1:8" s="185" customFormat="1" ht="45.75" customHeight="1">
      <c r="A74" s="155" t="s">
        <v>756</v>
      </c>
      <c r="B74" s="150" t="s">
        <v>757</v>
      </c>
      <c r="C74" s="150"/>
      <c r="D74" s="151">
        <f>D75+D77</f>
        <v>8084700.11</v>
      </c>
      <c r="E74" s="151">
        <f>E75+E77</f>
        <v>8234607.01</v>
      </c>
      <c r="F74" s="151">
        <f>F75+F77</f>
        <v>8221921.11</v>
      </c>
      <c r="G74" s="244"/>
      <c r="H74" s="244"/>
    </row>
    <row r="75" spans="1:8" s="185" customFormat="1" ht="61.5" customHeight="1">
      <c r="A75" s="155" t="s">
        <v>758</v>
      </c>
      <c r="B75" s="150" t="s">
        <v>759</v>
      </c>
      <c r="C75" s="150"/>
      <c r="D75" s="151">
        <f>D76</f>
        <v>326388</v>
      </c>
      <c r="E75" s="151">
        <f>E76</f>
        <v>326388</v>
      </c>
      <c r="F75" s="151">
        <f>F76</f>
        <v>326388</v>
      </c>
      <c r="G75" s="244"/>
      <c r="H75" s="244"/>
    </row>
    <row r="76" spans="1:7" s="185" customFormat="1" ht="83.25" customHeight="1">
      <c r="A76" s="155" t="s">
        <v>371</v>
      </c>
      <c r="B76" s="150" t="s">
        <v>759</v>
      </c>
      <c r="C76" s="150" t="s">
        <v>379</v>
      </c>
      <c r="D76" s="151">
        <f>'Прил 6'!G443</f>
        <v>326388</v>
      </c>
      <c r="E76" s="151">
        <f>'Прил 6'!H443</f>
        <v>326388</v>
      </c>
      <c r="F76" s="151">
        <f>'Прил 6'!I443</f>
        <v>326388</v>
      </c>
      <c r="G76" s="244"/>
    </row>
    <row r="77" spans="1:7" s="185" customFormat="1" ht="45.75" customHeight="1">
      <c r="A77" s="155" t="s">
        <v>521</v>
      </c>
      <c r="B77" s="150" t="s">
        <v>760</v>
      </c>
      <c r="C77" s="150"/>
      <c r="D77" s="151">
        <f>D78+D79</f>
        <v>7758312.11</v>
      </c>
      <c r="E77" s="151">
        <f>E78+E79</f>
        <v>7908219.01</v>
      </c>
      <c r="F77" s="151">
        <f>F78+F79</f>
        <v>7895533.11</v>
      </c>
      <c r="G77" s="244"/>
    </row>
    <row r="78" spans="1:7" s="185" customFormat="1" ht="76.5" customHeight="1">
      <c r="A78" s="155" t="s">
        <v>371</v>
      </c>
      <c r="B78" s="150" t="s">
        <v>760</v>
      </c>
      <c r="C78" s="150" t="s">
        <v>379</v>
      </c>
      <c r="D78" s="151">
        <f>'Прил 6'!G445+'Прил 6'!G470</f>
        <v>7363964.03</v>
      </c>
      <c r="E78" s="151">
        <f>'Прил 6'!H445+'Прил 6'!H470</f>
        <v>7362914.03</v>
      </c>
      <c r="F78" s="151">
        <f>'Прил 6'!I445+'Прил 6'!I470</f>
        <v>7361714.03</v>
      </c>
      <c r="G78" s="244"/>
    </row>
    <row r="79" spans="1:7" s="185" customFormat="1" ht="45.75" customHeight="1">
      <c r="A79" s="155" t="s">
        <v>407</v>
      </c>
      <c r="B79" s="150" t="s">
        <v>760</v>
      </c>
      <c r="C79" s="150" t="s">
        <v>438</v>
      </c>
      <c r="D79" s="151">
        <f>'Прил 6'!G446</f>
        <v>394348.08</v>
      </c>
      <c r="E79" s="151">
        <f>'Прил 6'!H446</f>
        <v>545304.98</v>
      </c>
      <c r="F79" s="151">
        <f>'Прил 6'!I446</f>
        <v>533819.08</v>
      </c>
      <c r="G79" s="244"/>
    </row>
    <row r="80" spans="1:7" s="185" customFormat="1" ht="45.75" customHeight="1">
      <c r="A80" s="155" t="s">
        <v>761</v>
      </c>
      <c r="B80" s="150" t="s">
        <v>762</v>
      </c>
      <c r="C80" s="150"/>
      <c r="D80" s="151">
        <f aca="true" t="shared" si="9" ref="D80:F81">D81</f>
        <v>2120509</v>
      </c>
      <c r="E80" s="151">
        <f t="shared" si="9"/>
        <v>2120509</v>
      </c>
      <c r="F80" s="151">
        <f t="shared" si="9"/>
        <v>2120509</v>
      </c>
      <c r="G80" s="244"/>
    </row>
    <row r="81" spans="1:7" s="185" customFormat="1" ht="45.75" customHeight="1">
      <c r="A81" s="155" t="s">
        <v>369</v>
      </c>
      <c r="B81" s="150" t="s">
        <v>763</v>
      </c>
      <c r="C81" s="150"/>
      <c r="D81" s="151">
        <f t="shared" si="9"/>
        <v>2120509</v>
      </c>
      <c r="E81" s="151">
        <f t="shared" si="9"/>
        <v>2120509</v>
      </c>
      <c r="F81" s="151">
        <f t="shared" si="9"/>
        <v>2120509</v>
      </c>
      <c r="G81" s="244"/>
    </row>
    <row r="82" spans="1:7" s="185" customFormat="1" ht="84" customHeight="1">
      <c r="A82" s="155" t="s">
        <v>371</v>
      </c>
      <c r="B82" s="150" t="s">
        <v>763</v>
      </c>
      <c r="C82" s="150" t="s">
        <v>379</v>
      </c>
      <c r="D82" s="151">
        <f>'Прил 6'!G449</f>
        <v>2120509</v>
      </c>
      <c r="E82" s="151">
        <f>'Прил 6'!H449</f>
        <v>2120509</v>
      </c>
      <c r="F82" s="151">
        <f>'Прил 6'!I449</f>
        <v>2120509</v>
      </c>
      <c r="G82" s="244"/>
    </row>
    <row r="83" spans="1:9" ht="45.75" customHeight="1">
      <c r="A83" s="155" t="s">
        <v>631</v>
      </c>
      <c r="B83" s="150" t="s">
        <v>632</v>
      </c>
      <c r="C83" s="150"/>
      <c r="D83" s="151">
        <f>D84+D89+D92+D101+D108+D125+D128+D133</f>
        <v>526549139.08</v>
      </c>
      <c r="E83" s="151">
        <f>E84+E89+E92+E101+E108+E125+E128+E133</f>
        <v>519002183.24</v>
      </c>
      <c r="F83" s="151">
        <f>F84+F89+F92+F101+F108+F125+F128+F133</f>
        <v>519502036.24</v>
      </c>
      <c r="G83" s="153"/>
      <c r="H83" s="153"/>
      <c r="I83" s="153"/>
    </row>
    <row r="84" spans="1:6" ht="42" customHeight="1">
      <c r="A84" s="159" t="s">
        <v>633</v>
      </c>
      <c r="B84" s="150" t="s">
        <v>634</v>
      </c>
      <c r="C84" s="150"/>
      <c r="D84" s="151">
        <f>D85+D87</f>
        <v>50318228</v>
      </c>
      <c r="E84" s="151">
        <f>E85+E87</f>
        <v>50318228</v>
      </c>
      <c r="F84" s="151">
        <f>F85+F87</f>
        <v>50318228</v>
      </c>
    </row>
    <row r="85" spans="1:6" ht="29.25" customHeight="1">
      <c r="A85" s="155" t="s">
        <v>844</v>
      </c>
      <c r="B85" s="150" t="s">
        <v>845</v>
      </c>
      <c r="C85" s="144"/>
      <c r="D85" s="151">
        <f>D86</f>
        <v>6362695</v>
      </c>
      <c r="E85" s="151">
        <f>E86</f>
        <v>6362695</v>
      </c>
      <c r="F85" s="151">
        <f>F86</f>
        <v>6362695</v>
      </c>
    </row>
    <row r="86" spans="1:6" ht="25.5" customHeight="1">
      <c r="A86" s="172" t="s">
        <v>751</v>
      </c>
      <c r="B86" s="150" t="s">
        <v>845</v>
      </c>
      <c r="C86" s="150" t="s">
        <v>752</v>
      </c>
      <c r="D86" s="151">
        <f>'Прил 6'!G474</f>
        <v>6362695</v>
      </c>
      <c r="E86" s="151">
        <f>'Прил 6'!H474</f>
        <v>6362695</v>
      </c>
      <c r="F86" s="151">
        <f>'Прил 6'!I474</f>
        <v>6362695</v>
      </c>
    </row>
    <row r="87" spans="1:6" ht="124.5" customHeight="1">
      <c r="A87" s="155" t="s">
        <v>635</v>
      </c>
      <c r="B87" s="150" t="s">
        <v>636</v>
      </c>
      <c r="C87" s="150"/>
      <c r="D87" s="151">
        <f>D88</f>
        <v>43955533</v>
      </c>
      <c r="E87" s="151">
        <f>E88</f>
        <v>43955533</v>
      </c>
      <c r="F87" s="151">
        <f>F88</f>
        <v>43955533</v>
      </c>
    </row>
    <row r="88" spans="1:6" ht="41.25" customHeight="1">
      <c r="A88" s="155" t="s">
        <v>456</v>
      </c>
      <c r="B88" s="150" t="s">
        <v>636</v>
      </c>
      <c r="C88" s="150" t="s">
        <v>457</v>
      </c>
      <c r="D88" s="151">
        <f>'Прил 6'!G333</f>
        <v>43955533</v>
      </c>
      <c r="E88" s="151">
        <f>'Прил 6'!H333</f>
        <v>43955533</v>
      </c>
      <c r="F88" s="151">
        <f>'Прил 6'!I333</f>
        <v>43955533</v>
      </c>
    </row>
    <row r="89" spans="1:6" ht="41.25" customHeight="1">
      <c r="A89" s="159" t="s">
        <v>664</v>
      </c>
      <c r="B89" s="150" t="s">
        <v>665</v>
      </c>
      <c r="C89" s="150"/>
      <c r="D89" s="151">
        <f aca="true" t="shared" si="10" ref="D89:F90">D90</f>
        <v>360819257</v>
      </c>
      <c r="E89" s="151">
        <f t="shared" si="10"/>
        <v>358678476</v>
      </c>
      <c r="F89" s="151">
        <f t="shared" si="10"/>
        <v>358678476</v>
      </c>
    </row>
    <row r="90" spans="1:6" ht="141.75" customHeight="1">
      <c r="A90" s="166" t="s">
        <v>666</v>
      </c>
      <c r="B90" s="150" t="s">
        <v>667</v>
      </c>
      <c r="C90" s="150"/>
      <c r="D90" s="151">
        <f t="shared" si="10"/>
        <v>360819257</v>
      </c>
      <c r="E90" s="151">
        <f t="shared" si="10"/>
        <v>358678476</v>
      </c>
      <c r="F90" s="151">
        <f t="shared" si="10"/>
        <v>358678476</v>
      </c>
    </row>
    <row r="91" spans="1:6" ht="41.25" customHeight="1">
      <c r="A91" s="155" t="s">
        <v>456</v>
      </c>
      <c r="B91" s="150" t="s">
        <v>667</v>
      </c>
      <c r="C91" s="150" t="s">
        <v>457</v>
      </c>
      <c r="D91" s="151">
        <f>'Прил 6'!G363</f>
        <v>360819257</v>
      </c>
      <c r="E91" s="151">
        <f>'Прил 6'!H363</f>
        <v>358678476</v>
      </c>
      <c r="F91" s="151">
        <f>'Прил 6'!I363</f>
        <v>358678476</v>
      </c>
    </row>
    <row r="92" spans="1:6" ht="59.25" customHeight="1">
      <c r="A92" s="155" t="s">
        <v>637</v>
      </c>
      <c r="B92" s="150" t="s">
        <v>638</v>
      </c>
      <c r="C92" s="150"/>
      <c r="D92" s="151">
        <f>D93+D95+D97+D99</f>
        <v>21937809.92</v>
      </c>
      <c r="E92" s="151">
        <f>E93+E95+E97+E99</f>
        <v>21267491.92</v>
      </c>
      <c r="F92" s="151">
        <f>F93+F95+F97+F99</f>
        <v>21267491.92</v>
      </c>
    </row>
    <row r="93" spans="1:6" ht="42" customHeight="1">
      <c r="A93" s="155" t="s">
        <v>639</v>
      </c>
      <c r="B93" s="150" t="s">
        <v>640</v>
      </c>
      <c r="C93" s="150"/>
      <c r="D93" s="151">
        <f>D94</f>
        <v>525298</v>
      </c>
      <c r="E93" s="151">
        <f>E94</f>
        <v>0</v>
      </c>
      <c r="F93" s="151">
        <f>F94</f>
        <v>0</v>
      </c>
    </row>
    <row r="94" spans="1:6" ht="39" customHeight="1">
      <c r="A94" s="155" t="s">
        <v>456</v>
      </c>
      <c r="B94" s="150" t="s">
        <v>640</v>
      </c>
      <c r="C94" s="150" t="s">
        <v>457</v>
      </c>
      <c r="D94" s="151">
        <f>'Прил 6'!G336+'Прил 6'!G366</f>
        <v>525298</v>
      </c>
      <c r="E94" s="151">
        <f>'Прил 6'!H336+'Прил 6'!H366</f>
        <v>0</v>
      </c>
      <c r="F94" s="151">
        <f>'Прил 6'!I336+'Прил 6'!I366</f>
        <v>0</v>
      </c>
    </row>
    <row r="95" spans="1:6" ht="102" customHeight="1">
      <c r="A95" s="155" t="s">
        <v>825</v>
      </c>
      <c r="B95" s="150" t="s">
        <v>826</v>
      </c>
      <c r="C95" s="150"/>
      <c r="D95" s="151">
        <f>D96</f>
        <v>16775009</v>
      </c>
      <c r="E95" s="151">
        <f>E96</f>
        <v>16775009</v>
      </c>
      <c r="F95" s="151">
        <f>F96</f>
        <v>16775009</v>
      </c>
    </row>
    <row r="96" spans="1:6" ht="39" customHeight="1">
      <c r="A96" s="155" t="s">
        <v>456</v>
      </c>
      <c r="B96" s="150" t="s">
        <v>826</v>
      </c>
      <c r="C96" s="150" t="s">
        <v>457</v>
      </c>
      <c r="D96" s="151">
        <f>'Прил 6'!G464</f>
        <v>16775009</v>
      </c>
      <c r="E96" s="151">
        <f>'Прил 6'!H464</f>
        <v>16775009</v>
      </c>
      <c r="F96" s="151">
        <f>'Прил 6'!I464</f>
        <v>16775009</v>
      </c>
    </row>
    <row r="97" spans="1:6" ht="46.5" customHeight="1">
      <c r="A97" s="155" t="s">
        <v>641</v>
      </c>
      <c r="B97" s="150" t="s">
        <v>642</v>
      </c>
      <c r="C97" s="150"/>
      <c r="D97" s="151">
        <f>D98</f>
        <v>4422513</v>
      </c>
      <c r="E97" s="151">
        <f>E98</f>
        <v>4422513</v>
      </c>
      <c r="F97" s="151">
        <f>F98</f>
        <v>4422513</v>
      </c>
    </row>
    <row r="98" spans="1:9" ht="43.5" customHeight="1">
      <c r="A98" s="155" t="s">
        <v>456</v>
      </c>
      <c r="B98" s="150" t="s">
        <v>642</v>
      </c>
      <c r="C98" s="150" t="s">
        <v>457</v>
      </c>
      <c r="D98" s="151">
        <f>'Прил 6'!G338+'Прил 6'!G368</f>
        <v>4422513</v>
      </c>
      <c r="E98" s="151">
        <f>'Прил 6'!H338+'Прил 6'!H368</f>
        <v>4422513</v>
      </c>
      <c r="F98" s="151">
        <f>'Прил 6'!I338+'Прил 6'!I368</f>
        <v>4422513</v>
      </c>
      <c r="G98" s="153"/>
      <c r="H98" s="153"/>
      <c r="I98" s="153"/>
    </row>
    <row r="99" spans="1:9" ht="62.25" customHeight="1">
      <c r="A99" s="155" t="s">
        <v>643</v>
      </c>
      <c r="B99" s="150" t="s">
        <v>644</v>
      </c>
      <c r="C99" s="150"/>
      <c r="D99" s="151">
        <f>D100</f>
        <v>214989.91999999998</v>
      </c>
      <c r="E99" s="151">
        <f>E100</f>
        <v>69969.92</v>
      </c>
      <c r="F99" s="151">
        <f>F100</f>
        <v>69969.92</v>
      </c>
      <c r="G99" s="153"/>
      <c r="H99" s="153"/>
      <c r="I99" s="153"/>
    </row>
    <row r="100" spans="1:7" ht="49.5" customHeight="1">
      <c r="A100" s="155" t="s">
        <v>456</v>
      </c>
      <c r="B100" s="150" t="s">
        <v>644</v>
      </c>
      <c r="C100" s="150" t="s">
        <v>457</v>
      </c>
      <c r="D100" s="151">
        <f>'Прил 6'!G340+'Прил 6'!G370</f>
        <v>214989.91999999998</v>
      </c>
      <c r="E100" s="151">
        <f>'Прил 6'!H340+'Прил 6'!H370</f>
        <v>69969.92</v>
      </c>
      <c r="F100" s="151">
        <f>'Прил 6'!I340+'Прил 6'!I370</f>
        <v>69969.92</v>
      </c>
      <c r="G100" s="153"/>
    </row>
    <row r="101" spans="1:6" ht="42" customHeight="1">
      <c r="A101" s="155" t="s">
        <v>645</v>
      </c>
      <c r="B101" s="150" t="s">
        <v>646</v>
      </c>
      <c r="C101" s="150"/>
      <c r="D101" s="151">
        <f>D102+D104+D106</f>
        <v>38747160.52</v>
      </c>
      <c r="E101" s="151">
        <f>E102+E104+E106</f>
        <v>37251996.57</v>
      </c>
      <c r="F101" s="151">
        <f>F102+F104+F106</f>
        <v>37251996.57</v>
      </c>
    </row>
    <row r="102" spans="1:6" ht="46.5" customHeight="1">
      <c r="A102" s="155" t="s">
        <v>521</v>
      </c>
      <c r="B102" s="150" t="s">
        <v>647</v>
      </c>
      <c r="C102" s="150"/>
      <c r="D102" s="151">
        <f>D103</f>
        <v>36590571.52</v>
      </c>
      <c r="E102" s="151">
        <f>E103</f>
        <v>37251996.57</v>
      </c>
      <c r="F102" s="151">
        <f>F103</f>
        <v>37251996.57</v>
      </c>
    </row>
    <row r="103" spans="1:6" ht="40.5" customHeight="1">
      <c r="A103" s="155" t="s">
        <v>456</v>
      </c>
      <c r="B103" s="150" t="s">
        <v>647</v>
      </c>
      <c r="C103" s="150" t="s">
        <v>457</v>
      </c>
      <c r="D103" s="151">
        <f>'Прил 6'!G343+'Прил 6'!G477</f>
        <v>36590571.52</v>
      </c>
      <c r="E103" s="151">
        <f>'Прил 6'!H343+'Прил 6'!H477</f>
        <v>37251996.57</v>
      </c>
      <c r="F103" s="151">
        <f>'Прил 6'!I343+'Прил 6'!I477</f>
        <v>37251996.57</v>
      </c>
    </row>
    <row r="104" spans="1:6" ht="29.25" customHeight="1">
      <c r="A104" s="155" t="s">
        <v>648</v>
      </c>
      <c r="B104" s="150" t="s">
        <v>649</v>
      </c>
      <c r="C104" s="150"/>
      <c r="D104" s="151">
        <f>D105</f>
        <v>1293953</v>
      </c>
      <c r="E104" s="151">
        <f>E105</f>
        <v>0</v>
      </c>
      <c r="F104" s="151">
        <f>F105</f>
        <v>0</v>
      </c>
    </row>
    <row r="105" spans="1:6" ht="50.25" customHeight="1">
      <c r="A105" s="155" t="s">
        <v>456</v>
      </c>
      <c r="B105" s="150" t="s">
        <v>649</v>
      </c>
      <c r="C105" s="150" t="s">
        <v>457</v>
      </c>
      <c r="D105" s="151">
        <f>'Прил 6'!G345</f>
        <v>1293953</v>
      </c>
      <c r="E105" s="151">
        <f>'Прил 6'!H345</f>
        <v>0</v>
      </c>
      <c r="F105" s="151">
        <f>'Прил 6'!I345</f>
        <v>0</v>
      </c>
    </row>
    <row r="106" spans="1:6" ht="38.25" customHeight="1">
      <c r="A106" s="155" t="s">
        <v>650</v>
      </c>
      <c r="B106" s="150" t="s">
        <v>651</v>
      </c>
      <c r="C106" s="150"/>
      <c r="D106" s="151">
        <f>D107</f>
        <v>862636</v>
      </c>
      <c r="E106" s="151">
        <f>E107</f>
        <v>0</v>
      </c>
      <c r="F106" s="151">
        <f>F107</f>
        <v>0</v>
      </c>
    </row>
    <row r="107" spans="1:6" ht="43.5" customHeight="1">
      <c r="A107" s="155" t="s">
        <v>456</v>
      </c>
      <c r="B107" s="150" t="s">
        <v>651</v>
      </c>
      <c r="C107" s="150" t="s">
        <v>457</v>
      </c>
      <c r="D107" s="151">
        <f>'Прил 6'!G347</f>
        <v>862636</v>
      </c>
      <c r="E107" s="151">
        <f>'Прил 6'!H347</f>
        <v>0</v>
      </c>
      <c r="F107" s="151">
        <f>'Прил 6'!I347</f>
        <v>0</v>
      </c>
    </row>
    <row r="108" spans="1:6" ht="43.5" customHeight="1">
      <c r="A108" s="155" t="s">
        <v>668</v>
      </c>
      <c r="B108" s="150" t="s">
        <v>669</v>
      </c>
      <c r="C108" s="150"/>
      <c r="D108" s="151">
        <f>D109+D111+D113+D115+D117+D119+D121+D123</f>
        <v>51921750.64</v>
      </c>
      <c r="E108" s="151">
        <f>E109+E111+E113+E115+E117+E119+E121+E123</f>
        <v>51485990.75</v>
      </c>
      <c r="F108" s="151">
        <f>F109+F111+F113+F115+F117+F119+F121+F123</f>
        <v>51485990.75</v>
      </c>
    </row>
    <row r="109" spans="1:6" ht="84" customHeight="1">
      <c r="A109" s="155" t="s">
        <v>670</v>
      </c>
      <c r="B109" s="150" t="s">
        <v>671</v>
      </c>
      <c r="C109" s="150"/>
      <c r="D109" s="151">
        <f>D110</f>
        <v>1853593</v>
      </c>
      <c r="E109" s="151">
        <f>E110</f>
        <v>0</v>
      </c>
      <c r="F109" s="151">
        <f>F110</f>
        <v>0</v>
      </c>
    </row>
    <row r="110" spans="1:6" ht="43.5" customHeight="1">
      <c r="A110" s="155" t="s">
        <v>456</v>
      </c>
      <c r="B110" s="150" t="s">
        <v>671</v>
      </c>
      <c r="C110" s="150" t="s">
        <v>457</v>
      </c>
      <c r="D110" s="151">
        <f>'Прил 6'!G373</f>
        <v>1853593</v>
      </c>
      <c r="E110" s="151">
        <f>'Прил 6'!H373</f>
        <v>0</v>
      </c>
      <c r="F110" s="151">
        <f>'Прил 6'!I373</f>
        <v>0</v>
      </c>
    </row>
    <row r="111" spans="1:6" ht="84" customHeight="1">
      <c r="A111" s="155" t="s">
        <v>672</v>
      </c>
      <c r="B111" s="150" t="s">
        <v>673</v>
      </c>
      <c r="C111" s="150"/>
      <c r="D111" s="151">
        <f>D112</f>
        <v>536884</v>
      </c>
      <c r="E111" s="151">
        <f>E112</f>
        <v>0</v>
      </c>
      <c r="F111" s="151">
        <f>F112</f>
        <v>0</v>
      </c>
    </row>
    <row r="112" spans="1:6" ht="43.5" customHeight="1">
      <c r="A112" s="155" t="s">
        <v>456</v>
      </c>
      <c r="B112" s="150" t="s">
        <v>673</v>
      </c>
      <c r="C112" s="150" t="s">
        <v>457</v>
      </c>
      <c r="D112" s="151">
        <f>'Прил 6'!G375</f>
        <v>536884</v>
      </c>
      <c r="E112" s="151">
        <f>'Прил 6'!H375</f>
        <v>0</v>
      </c>
      <c r="F112" s="151">
        <f>'Прил 6'!I375</f>
        <v>0</v>
      </c>
    </row>
    <row r="113" spans="1:6" ht="43.5" customHeight="1">
      <c r="A113" s="155" t="s">
        <v>521</v>
      </c>
      <c r="B113" s="150" t="s">
        <v>674</v>
      </c>
      <c r="C113" s="150"/>
      <c r="D113" s="151">
        <f>D114</f>
        <v>25821527.64</v>
      </c>
      <c r="E113" s="151">
        <f>E114</f>
        <v>39769566.75</v>
      </c>
      <c r="F113" s="151">
        <f>F114</f>
        <v>39769566.75</v>
      </c>
    </row>
    <row r="114" spans="1:6" ht="43.5" customHeight="1">
      <c r="A114" s="155" t="s">
        <v>456</v>
      </c>
      <c r="B114" s="150" t="s">
        <v>674</v>
      </c>
      <c r="C114" s="150" t="s">
        <v>457</v>
      </c>
      <c r="D114" s="151">
        <f>'Прил 6'!G377</f>
        <v>25821527.64</v>
      </c>
      <c r="E114" s="151">
        <f>'Прил 6'!H377</f>
        <v>39769566.75</v>
      </c>
      <c r="F114" s="151">
        <f>'Прил 6'!I377</f>
        <v>39769566.75</v>
      </c>
    </row>
    <row r="115" spans="1:6" ht="43.5" customHeight="1">
      <c r="A115" s="155" t="s">
        <v>675</v>
      </c>
      <c r="B115" s="150" t="s">
        <v>676</v>
      </c>
      <c r="C115" s="150"/>
      <c r="D115" s="151">
        <f>D116</f>
        <v>4541400</v>
      </c>
      <c r="E115" s="151">
        <f>E116</f>
        <v>3860190</v>
      </c>
      <c r="F115" s="151">
        <f>F116</f>
        <v>3860190</v>
      </c>
    </row>
    <row r="116" spans="1:6" ht="43.5" customHeight="1">
      <c r="A116" s="155" t="s">
        <v>456</v>
      </c>
      <c r="B116" s="150" t="s">
        <v>676</v>
      </c>
      <c r="C116" s="150" t="s">
        <v>457</v>
      </c>
      <c r="D116" s="151">
        <f>'Прил 6'!G379</f>
        <v>4541400</v>
      </c>
      <c r="E116" s="151">
        <f>'Прил 6'!H379</f>
        <v>3860190</v>
      </c>
      <c r="F116" s="151">
        <f>'Прил 6'!I379</f>
        <v>3860190</v>
      </c>
    </row>
    <row r="117" spans="1:6" ht="24" customHeight="1">
      <c r="A117" s="155" t="s">
        <v>549</v>
      </c>
      <c r="B117" s="150" t="s">
        <v>677</v>
      </c>
      <c r="C117" s="150"/>
      <c r="D117" s="151">
        <f>D118</f>
        <v>5289145</v>
      </c>
      <c r="E117" s="151">
        <f>E118</f>
        <v>0</v>
      </c>
      <c r="F117" s="151">
        <f>F118</f>
        <v>0</v>
      </c>
    </row>
    <row r="118" spans="1:6" ht="43.5" customHeight="1">
      <c r="A118" s="155" t="s">
        <v>456</v>
      </c>
      <c r="B118" s="150" t="s">
        <v>677</v>
      </c>
      <c r="C118" s="150" t="s">
        <v>457</v>
      </c>
      <c r="D118" s="151">
        <f>'Прил 6'!G381</f>
        <v>5289145</v>
      </c>
      <c r="E118" s="151">
        <f>'Прил 6'!H381</f>
        <v>0</v>
      </c>
      <c r="F118" s="151">
        <f>'Прил 6'!I381</f>
        <v>0</v>
      </c>
    </row>
    <row r="119" spans="1:6" ht="81" customHeight="1">
      <c r="A119" s="155" t="s">
        <v>678</v>
      </c>
      <c r="B119" s="150" t="s">
        <v>679</v>
      </c>
      <c r="C119" s="150"/>
      <c r="D119" s="151">
        <f>D120</f>
        <v>2852988</v>
      </c>
      <c r="E119" s="151">
        <f>E120</f>
        <v>2852988</v>
      </c>
      <c r="F119" s="151">
        <f>F120</f>
        <v>2852988</v>
      </c>
    </row>
    <row r="120" spans="1:6" ht="43.5" customHeight="1">
      <c r="A120" s="155" t="s">
        <v>456</v>
      </c>
      <c r="B120" s="150" t="s">
        <v>679</v>
      </c>
      <c r="C120" s="150" t="s">
        <v>457</v>
      </c>
      <c r="D120" s="151">
        <f>'Прил 6'!G383</f>
        <v>2852988</v>
      </c>
      <c r="E120" s="151">
        <f>'Прил 6'!H383</f>
        <v>2852988</v>
      </c>
      <c r="F120" s="151">
        <f>'Прил 6'!I383</f>
        <v>2852988</v>
      </c>
    </row>
    <row r="121" spans="1:6" ht="77.25" customHeight="1">
      <c r="A121" s="155" t="s">
        <v>680</v>
      </c>
      <c r="B121" s="150" t="s">
        <v>681</v>
      </c>
      <c r="C121" s="150"/>
      <c r="D121" s="151">
        <f>D122</f>
        <v>7500116</v>
      </c>
      <c r="E121" s="151">
        <f>E122</f>
        <v>5003246</v>
      </c>
      <c r="F121" s="151">
        <f>F122</f>
        <v>5003246</v>
      </c>
    </row>
    <row r="122" spans="1:6" ht="43.5" customHeight="1">
      <c r="A122" s="155" t="s">
        <v>456</v>
      </c>
      <c r="B122" s="150" t="s">
        <v>681</v>
      </c>
      <c r="C122" s="150" t="s">
        <v>457</v>
      </c>
      <c r="D122" s="151">
        <f>'Прил 6'!G385</f>
        <v>7500116</v>
      </c>
      <c r="E122" s="151">
        <f>'Прил 6'!H385</f>
        <v>5003246</v>
      </c>
      <c r="F122" s="151">
        <f>'Прил 6'!I385</f>
        <v>5003246</v>
      </c>
    </row>
    <row r="123" spans="1:6" ht="43.5" customHeight="1">
      <c r="A123" s="155" t="s">
        <v>650</v>
      </c>
      <c r="B123" s="150" t="s">
        <v>682</v>
      </c>
      <c r="C123" s="150"/>
      <c r="D123" s="151">
        <f>D124</f>
        <v>3526097</v>
      </c>
      <c r="E123" s="151">
        <f>E124</f>
        <v>0</v>
      </c>
      <c r="F123" s="151">
        <f>F124</f>
        <v>0</v>
      </c>
    </row>
    <row r="124" spans="1:6" ht="43.5" customHeight="1">
      <c r="A124" s="155" t="s">
        <v>456</v>
      </c>
      <c r="B124" s="150" t="s">
        <v>682</v>
      </c>
      <c r="C124" s="150" t="s">
        <v>457</v>
      </c>
      <c r="D124" s="151">
        <f>'Прил 6'!G387</f>
        <v>3526097</v>
      </c>
      <c r="E124" s="151">
        <f>'Прил 6'!H387</f>
        <v>0</v>
      </c>
      <c r="F124" s="151">
        <f>'Прил 6'!I387</f>
        <v>0</v>
      </c>
    </row>
    <row r="125" spans="1:6" ht="25.5" customHeight="1">
      <c r="A125" s="155" t="s">
        <v>683</v>
      </c>
      <c r="B125" s="150" t="s">
        <v>684</v>
      </c>
      <c r="C125" s="150"/>
      <c r="D125" s="151">
        <f aca="true" t="shared" si="11" ref="D125:F126">D126</f>
        <v>68391</v>
      </c>
      <c r="E125" s="151">
        <f t="shared" si="11"/>
        <v>0</v>
      </c>
      <c r="F125" s="151">
        <f t="shared" si="11"/>
        <v>91887</v>
      </c>
    </row>
    <row r="126" spans="1:6" ht="84.75" customHeight="1">
      <c r="A126" s="155" t="s">
        <v>685</v>
      </c>
      <c r="B126" s="150" t="s">
        <v>686</v>
      </c>
      <c r="C126" s="150"/>
      <c r="D126" s="151">
        <f t="shared" si="11"/>
        <v>68391</v>
      </c>
      <c r="E126" s="151">
        <f t="shared" si="11"/>
        <v>0</v>
      </c>
      <c r="F126" s="151">
        <f t="shared" si="11"/>
        <v>91887</v>
      </c>
    </row>
    <row r="127" spans="1:6" ht="43.5" customHeight="1">
      <c r="A127" s="155" t="s">
        <v>456</v>
      </c>
      <c r="B127" s="150" t="s">
        <v>686</v>
      </c>
      <c r="C127" s="150" t="s">
        <v>457</v>
      </c>
      <c r="D127" s="151">
        <f>'Прил 6'!G390</f>
        <v>68391</v>
      </c>
      <c r="E127" s="151">
        <f>'Прил 6'!H390</f>
        <v>0</v>
      </c>
      <c r="F127" s="151">
        <f>'Прил 6'!I390</f>
        <v>91887</v>
      </c>
    </row>
    <row r="128" spans="1:6" ht="27.75" customHeight="1">
      <c r="A128" s="155" t="s">
        <v>687</v>
      </c>
      <c r="B128" s="150" t="s">
        <v>688</v>
      </c>
      <c r="C128" s="150"/>
      <c r="D128" s="151">
        <f>D129+D131</f>
        <v>2644331</v>
      </c>
      <c r="E128" s="151">
        <f>E129+E131</f>
        <v>0</v>
      </c>
      <c r="F128" s="151">
        <f>F129+F131</f>
        <v>0</v>
      </c>
    </row>
    <row r="129" spans="1:6" ht="60.75" customHeight="1">
      <c r="A129" s="155" t="s">
        <v>689</v>
      </c>
      <c r="B129" s="150" t="s">
        <v>690</v>
      </c>
      <c r="C129" s="150"/>
      <c r="D129" s="151">
        <f>D130</f>
        <v>2625000</v>
      </c>
      <c r="E129" s="151">
        <f>E130</f>
        <v>0</v>
      </c>
      <c r="F129" s="151">
        <f>F130</f>
        <v>0</v>
      </c>
    </row>
    <row r="130" spans="1:6" ht="49.5" customHeight="1">
      <c r="A130" s="155" t="s">
        <v>456</v>
      </c>
      <c r="B130" s="150" t="s">
        <v>690</v>
      </c>
      <c r="C130" s="150" t="s">
        <v>457</v>
      </c>
      <c r="D130" s="151">
        <f>'Прил 6'!G393</f>
        <v>2625000</v>
      </c>
      <c r="E130" s="151">
        <f>'Прил 6'!H393</f>
        <v>0</v>
      </c>
      <c r="F130" s="151">
        <f>'Прил 6'!I393</f>
        <v>0</v>
      </c>
    </row>
    <row r="131" spans="1:6" ht="37.5">
      <c r="A131" s="167" t="s">
        <v>691</v>
      </c>
      <c r="B131" s="150" t="s">
        <v>692</v>
      </c>
      <c r="C131" s="150"/>
      <c r="D131" s="151">
        <f>D132</f>
        <v>19331</v>
      </c>
      <c r="E131" s="151">
        <f>E132</f>
        <v>0</v>
      </c>
      <c r="F131" s="151">
        <f>F132</f>
        <v>0</v>
      </c>
    </row>
    <row r="132" spans="1:6" ht="43.5" customHeight="1">
      <c r="A132" s="155" t="s">
        <v>456</v>
      </c>
      <c r="B132" s="150" t="s">
        <v>692</v>
      </c>
      <c r="C132" s="150" t="s">
        <v>457</v>
      </c>
      <c r="D132" s="151">
        <f>'Прил 6'!G395</f>
        <v>19331</v>
      </c>
      <c r="E132" s="151">
        <f>'Прил 6'!H395</f>
        <v>0</v>
      </c>
      <c r="F132" s="151">
        <f>'Прил 6'!I395</f>
        <v>0</v>
      </c>
    </row>
    <row r="133" spans="1:6" ht="27.75" customHeight="1">
      <c r="A133" s="155" t="s">
        <v>693</v>
      </c>
      <c r="B133" s="150" t="s">
        <v>694</v>
      </c>
      <c r="C133" s="150"/>
      <c r="D133" s="151">
        <f aca="true" t="shared" si="12" ref="D133:F134">D134</f>
        <v>92211</v>
      </c>
      <c r="E133" s="151">
        <f t="shared" si="12"/>
        <v>0</v>
      </c>
      <c r="F133" s="151">
        <f t="shared" si="12"/>
        <v>407966</v>
      </c>
    </row>
    <row r="134" spans="1:6" ht="79.5" customHeight="1">
      <c r="A134" s="155" t="s">
        <v>695</v>
      </c>
      <c r="B134" s="150" t="s">
        <v>696</v>
      </c>
      <c r="C134" s="150"/>
      <c r="D134" s="151">
        <f t="shared" si="12"/>
        <v>92211</v>
      </c>
      <c r="E134" s="151">
        <f t="shared" si="12"/>
        <v>0</v>
      </c>
      <c r="F134" s="151">
        <f t="shared" si="12"/>
        <v>407966</v>
      </c>
    </row>
    <row r="135" spans="1:6" ht="43.5" customHeight="1">
      <c r="A135" s="155" t="s">
        <v>456</v>
      </c>
      <c r="B135" s="150" t="s">
        <v>696</v>
      </c>
      <c r="C135" s="150" t="s">
        <v>457</v>
      </c>
      <c r="D135" s="151">
        <f>'Прил 6'!G398</f>
        <v>92211</v>
      </c>
      <c r="E135" s="151">
        <f>'Прил 6'!H398</f>
        <v>0</v>
      </c>
      <c r="F135" s="151">
        <f>'Прил 6'!I398</f>
        <v>407966</v>
      </c>
    </row>
    <row r="136" spans="1:6" ht="42" customHeight="1">
      <c r="A136" s="155" t="s">
        <v>721</v>
      </c>
      <c r="B136" s="150" t="s">
        <v>722</v>
      </c>
      <c r="C136" s="150"/>
      <c r="D136" s="151">
        <f>D137+D144</f>
        <v>30041660.03</v>
      </c>
      <c r="E136" s="151">
        <f>E137+E144</f>
        <v>23271878.27</v>
      </c>
      <c r="F136" s="151">
        <f>F137+F144</f>
        <v>24061116.7</v>
      </c>
    </row>
    <row r="137" spans="1:6" ht="43.5" customHeight="1">
      <c r="A137" s="159" t="s">
        <v>723</v>
      </c>
      <c r="B137" s="150" t="s">
        <v>724</v>
      </c>
      <c r="C137" s="150"/>
      <c r="D137" s="151">
        <f>D138+D140+D142</f>
        <v>29314293.03</v>
      </c>
      <c r="E137" s="151">
        <f>E138+E140+E142</f>
        <v>22607275.27</v>
      </c>
      <c r="F137" s="151">
        <f>F138+F140+F142</f>
        <v>23396513.7</v>
      </c>
    </row>
    <row r="138" spans="1:6" ht="43.5" customHeight="1">
      <c r="A138" s="155" t="s">
        <v>521</v>
      </c>
      <c r="B138" s="150" t="s">
        <v>725</v>
      </c>
      <c r="C138" s="150"/>
      <c r="D138" s="151">
        <f>D139</f>
        <v>20800673.03</v>
      </c>
      <c r="E138" s="151">
        <f>E139</f>
        <v>22607275.27</v>
      </c>
      <c r="F138" s="151">
        <f>F139</f>
        <v>23396513.7</v>
      </c>
    </row>
    <row r="139" spans="1:6" ht="43.5" customHeight="1">
      <c r="A139" s="155" t="s">
        <v>456</v>
      </c>
      <c r="B139" s="150" t="s">
        <v>725</v>
      </c>
      <c r="C139" s="150" t="s">
        <v>457</v>
      </c>
      <c r="D139" s="151">
        <f>'Прил 6'!G485+'Прил 6'!G554</f>
        <v>20800673.03</v>
      </c>
      <c r="E139" s="151">
        <f>'Прил 6'!H485+'Прил 6'!H554</f>
        <v>22607275.27</v>
      </c>
      <c r="F139" s="151">
        <f>'Прил 6'!I485+'Прил 6'!I554</f>
        <v>23396513.7</v>
      </c>
    </row>
    <row r="140" spans="1:6" ht="26.25" customHeight="1">
      <c r="A140" s="155" t="s">
        <v>726</v>
      </c>
      <c r="B140" s="150" t="s">
        <v>727</v>
      </c>
      <c r="C140" s="150"/>
      <c r="D140" s="151">
        <f>D141</f>
        <v>1800000</v>
      </c>
      <c r="E140" s="151">
        <f>E141</f>
        <v>0</v>
      </c>
      <c r="F140" s="151">
        <f>F141</f>
        <v>0</v>
      </c>
    </row>
    <row r="141" spans="1:6" ht="43.5" customHeight="1">
      <c r="A141" s="155" t="s">
        <v>456</v>
      </c>
      <c r="B141" s="150" t="s">
        <v>727</v>
      </c>
      <c r="C141" s="150" t="s">
        <v>457</v>
      </c>
      <c r="D141" s="151">
        <f>'Прил 6'!G487</f>
        <v>1800000</v>
      </c>
      <c r="E141" s="151">
        <f>'Прил 6'!H487</f>
        <v>0</v>
      </c>
      <c r="F141" s="151">
        <f>'Прил 6'!I487</f>
        <v>0</v>
      </c>
    </row>
    <row r="142" spans="1:6" ht="43.5" customHeight="1">
      <c r="A142" s="155" t="s">
        <v>728</v>
      </c>
      <c r="B142" s="150" t="s">
        <v>729</v>
      </c>
      <c r="C142" s="150"/>
      <c r="D142" s="151">
        <f>D143</f>
        <v>6713620</v>
      </c>
      <c r="E142" s="151">
        <f>E143</f>
        <v>0</v>
      </c>
      <c r="F142" s="151">
        <f>F143</f>
        <v>0</v>
      </c>
    </row>
    <row r="143" spans="1:6" ht="43.5" customHeight="1">
      <c r="A143" s="155" t="s">
        <v>456</v>
      </c>
      <c r="B143" s="150" t="s">
        <v>729</v>
      </c>
      <c r="C143" s="150" t="s">
        <v>457</v>
      </c>
      <c r="D143" s="151">
        <f>'Прил 6'!G489</f>
        <v>6713620</v>
      </c>
      <c r="E143" s="151">
        <f>'Прил 6'!H489</f>
        <v>0</v>
      </c>
      <c r="F143" s="151">
        <f>'Прил 6'!I489</f>
        <v>0</v>
      </c>
    </row>
    <row r="144" spans="1:6" ht="43.5" customHeight="1">
      <c r="A144" s="155" t="s">
        <v>730</v>
      </c>
      <c r="B144" s="150" t="s">
        <v>731</v>
      </c>
      <c r="C144" s="150"/>
      <c r="D144" s="151">
        <f>D145+D147+D149</f>
        <v>727367</v>
      </c>
      <c r="E144" s="151">
        <f>E145+E147+E149</f>
        <v>664603</v>
      </c>
      <c r="F144" s="151">
        <f>F145+F147+F149</f>
        <v>664603</v>
      </c>
    </row>
    <row r="145" spans="1:6" ht="43.5" customHeight="1">
      <c r="A145" s="155" t="s">
        <v>639</v>
      </c>
      <c r="B145" s="150" t="s">
        <v>732</v>
      </c>
      <c r="C145" s="150"/>
      <c r="D145" s="151">
        <f>D146</f>
        <v>62764</v>
      </c>
      <c r="E145" s="151">
        <f>E146</f>
        <v>0</v>
      </c>
      <c r="F145" s="151">
        <f>F146</f>
        <v>0</v>
      </c>
    </row>
    <row r="146" spans="1:6" ht="43.5" customHeight="1">
      <c r="A146" s="155" t="s">
        <v>456</v>
      </c>
      <c r="B146" s="150" t="s">
        <v>732</v>
      </c>
      <c r="C146" s="150" t="s">
        <v>457</v>
      </c>
      <c r="D146" s="151">
        <f>'Прил 6'!G492</f>
        <v>62764</v>
      </c>
      <c r="E146" s="151">
        <f>'Прил 6'!H492</f>
        <v>0</v>
      </c>
      <c r="F146" s="151">
        <f>'Прил 6'!I492</f>
        <v>0</v>
      </c>
    </row>
    <row r="147" spans="1:6" ht="99.75" customHeight="1">
      <c r="A147" s="149" t="s">
        <v>825</v>
      </c>
      <c r="B147" s="150" t="s">
        <v>828</v>
      </c>
      <c r="C147" s="150"/>
      <c r="D147" s="151">
        <f>D148</f>
        <v>390000</v>
      </c>
      <c r="E147" s="151">
        <f>E148</f>
        <v>390000</v>
      </c>
      <c r="F147" s="151">
        <f>F148</f>
        <v>390000</v>
      </c>
    </row>
    <row r="148" spans="1:6" ht="43.5" customHeight="1">
      <c r="A148" s="155" t="s">
        <v>456</v>
      </c>
      <c r="B148" s="150" t="s">
        <v>828</v>
      </c>
      <c r="C148" s="150" t="s">
        <v>457</v>
      </c>
      <c r="D148" s="151">
        <f>'Прил 6'!G539</f>
        <v>390000</v>
      </c>
      <c r="E148" s="151">
        <f>'Прил 6'!H539</f>
        <v>390000</v>
      </c>
      <c r="F148" s="151">
        <f>'Прил 6'!I539</f>
        <v>390000</v>
      </c>
    </row>
    <row r="149" spans="1:6" ht="51" customHeight="1">
      <c r="A149" s="155" t="s">
        <v>641</v>
      </c>
      <c r="B149" s="150" t="s">
        <v>733</v>
      </c>
      <c r="C149" s="150"/>
      <c r="D149" s="151">
        <f>D150</f>
        <v>274603</v>
      </c>
      <c r="E149" s="151">
        <f>E150</f>
        <v>274603</v>
      </c>
      <c r="F149" s="151">
        <f>F150</f>
        <v>274603</v>
      </c>
    </row>
    <row r="150" spans="1:6" ht="43.5" customHeight="1">
      <c r="A150" s="155" t="s">
        <v>456</v>
      </c>
      <c r="B150" s="150" t="s">
        <v>733</v>
      </c>
      <c r="C150" s="150" t="s">
        <v>457</v>
      </c>
      <c r="D150" s="151">
        <f>'Прил 6'!G494</f>
        <v>274603</v>
      </c>
      <c r="E150" s="151">
        <f>'Прил 6'!H494</f>
        <v>274603</v>
      </c>
      <c r="F150" s="151">
        <f>'Прил 6'!I494</f>
        <v>274603</v>
      </c>
    </row>
    <row r="151" spans="1:6" ht="91.5" customHeight="1">
      <c r="A151" s="155" t="s">
        <v>697</v>
      </c>
      <c r="B151" s="150" t="s">
        <v>698</v>
      </c>
      <c r="C151" s="150"/>
      <c r="D151" s="151">
        <f aca="true" t="shared" si="13" ref="D151:F153">D152</f>
        <v>3500000</v>
      </c>
      <c r="E151" s="151">
        <f t="shared" si="13"/>
        <v>0</v>
      </c>
      <c r="F151" s="151">
        <f t="shared" si="13"/>
        <v>0</v>
      </c>
    </row>
    <row r="152" spans="1:6" ht="85.5" customHeight="1">
      <c r="A152" s="159" t="s">
        <v>699</v>
      </c>
      <c r="B152" s="150" t="s">
        <v>700</v>
      </c>
      <c r="C152" s="150"/>
      <c r="D152" s="151">
        <f t="shared" si="13"/>
        <v>3500000</v>
      </c>
      <c r="E152" s="151">
        <f t="shared" si="13"/>
        <v>0</v>
      </c>
      <c r="F152" s="151">
        <f t="shared" si="13"/>
        <v>0</v>
      </c>
    </row>
    <row r="153" spans="1:6" ht="42.75" customHeight="1">
      <c r="A153" s="155" t="s">
        <v>496</v>
      </c>
      <c r="B153" s="150" t="s">
        <v>701</v>
      </c>
      <c r="C153" s="150"/>
      <c r="D153" s="151">
        <f t="shared" si="13"/>
        <v>3500000</v>
      </c>
      <c r="E153" s="151">
        <f t="shared" si="13"/>
        <v>0</v>
      </c>
      <c r="F153" s="151">
        <f t="shared" si="13"/>
        <v>0</v>
      </c>
    </row>
    <row r="154" spans="1:6" ht="38.25" customHeight="1">
      <c r="A154" s="155" t="s">
        <v>551</v>
      </c>
      <c r="B154" s="150" t="s">
        <v>701</v>
      </c>
      <c r="C154" s="150" t="s">
        <v>552</v>
      </c>
      <c r="D154" s="151">
        <f>'Прил 6'!G174</f>
        <v>3500000</v>
      </c>
      <c r="E154" s="151">
        <f>'Прил 6'!H174</f>
        <v>0</v>
      </c>
      <c r="F154" s="151">
        <f>'Прил 6'!I174</f>
        <v>0</v>
      </c>
    </row>
    <row r="155" spans="1:7" s="185" customFormat="1" ht="56.25">
      <c r="A155" s="157" t="s">
        <v>472</v>
      </c>
      <c r="B155" s="144" t="s">
        <v>473</v>
      </c>
      <c r="C155" s="144"/>
      <c r="D155" s="145">
        <f>D156</f>
        <v>3652000</v>
      </c>
      <c r="E155" s="145">
        <f>E156</f>
        <v>6357000</v>
      </c>
      <c r="F155" s="145">
        <f>F156</f>
        <v>3272000</v>
      </c>
      <c r="G155" s="244"/>
    </row>
    <row r="156" spans="1:7" ht="37.5">
      <c r="A156" s="155" t="s">
        <v>474</v>
      </c>
      <c r="B156" s="150" t="s">
        <v>475</v>
      </c>
      <c r="C156" s="150"/>
      <c r="D156" s="151">
        <f>D157+D160+D163+D166</f>
        <v>3652000</v>
      </c>
      <c r="E156" s="151">
        <f>E157+E160+E163+E166</f>
        <v>6357000</v>
      </c>
      <c r="F156" s="151">
        <f>F157+F160+F163+F166</f>
        <v>3272000</v>
      </c>
      <c r="G156" s="153"/>
    </row>
    <row r="157" spans="1:7" ht="112.5">
      <c r="A157" s="155" t="s">
        <v>476</v>
      </c>
      <c r="B157" s="150" t="s">
        <v>477</v>
      </c>
      <c r="C157" s="150"/>
      <c r="D157" s="151">
        <f aca="true" t="shared" si="14" ref="D157:F158">D158</f>
        <v>2000000</v>
      </c>
      <c r="E157" s="151">
        <f t="shared" si="14"/>
        <v>1755000</v>
      </c>
      <c r="F157" s="151">
        <f t="shared" si="14"/>
        <v>1260000</v>
      </c>
      <c r="G157" s="153"/>
    </row>
    <row r="158" spans="1:7" ht="18.75">
      <c r="A158" s="155" t="s">
        <v>478</v>
      </c>
      <c r="B158" s="150" t="s">
        <v>479</v>
      </c>
      <c r="C158" s="150"/>
      <c r="D158" s="151">
        <f t="shared" si="14"/>
        <v>2000000</v>
      </c>
      <c r="E158" s="151">
        <f t="shared" si="14"/>
        <v>1755000</v>
      </c>
      <c r="F158" s="151">
        <f t="shared" si="14"/>
        <v>1260000</v>
      </c>
      <c r="G158" s="153"/>
    </row>
    <row r="159" spans="1:7" ht="37.5">
      <c r="A159" s="155" t="s">
        <v>407</v>
      </c>
      <c r="B159" s="150" t="s">
        <v>479</v>
      </c>
      <c r="C159" s="150" t="s">
        <v>438</v>
      </c>
      <c r="D159" s="151">
        <f>'Прил 6'!G44</f>
        <v>2000000</v>
      </c>
      <c r="E159" s="151">
        <f>'Прил 6'!H44</f>
        <v>1755000</v>
      </c>
      <c r="F159" s="151">
        <f>'Прил 6'!I44</f>
        <v>1260000</v>
      </c>
      <c r="G159" s="153"/>
    </row>
    <row r="160" spans="1:7" ht="84.75" customHeight="1">
      <c r="A160" s="155" t="s">
        <v>480</v>
      </c>
      <c r="B160" s="150" t="s">
        <v>481</v>
      </c>
      <c r="C160" s="150"/>
      <c r="D160" s="151">
        <f aca="true" t="shared" si="15" ref="D160:F161">D161</f>
        <v>1162000</v>
      </c>
      <c r="E160" s="151">
        <f t="shared" si="15"/>
        <v>1462000</v>
      </c>
      <c r="F160" s="151">
        <f t="shared" si="15"/>
        <v>1462000</v>
      </c>
      <c r="G160" s="153"/>
    </row>
    <row r="161" spans="1:7" ht="24" customHeight="1">
      <c r="A161" s="155" t="s">
        <v>478</v>
      </c>
      <c r="B161" s="150" t="s">
        <v>482</v>
      </c>
      <c r="C161" s="150"/>
      <c r="D161" s="151">
        <f t="shared" si="15"/>
        <v>1162000</v>
      </c>
      <c r="E161" s="151">
        <f t="shared" si="15"/>
        <v>1462000</v>
      </c>
      <c r="F161" s="151">
        <f t="shared" si="15"/>
        <v>1462000</v>
      </c>
      <c r="G161" s="153"/>
    </row>
    <row r="162" spans="1:7" ht="42.75" customHeight="1">
      <c r="A162" s="155" t="s">
        <v>407</v>
      </c>
      <c r="B162" s="150" t="s">
        <v>482</v>
      </c>
      <c r="C162" s="150" t="s">
        <v>438</v>
      </c>
      <c r="D162" s="151">
        <f>'Прил 6'!G47</f>
        <v>1162000</v>
      </c>
      <c r="E162" s="151">
        <f>'Прил 6'!H47</f>
        <v>1462000</v>
      </c>
      <c r="F162" s="151">
        <f>'Прил 6'!I47</f>
        <v>1462000</v>
      </c>
      <c r="G162" s="153"/>
    </row>
    <row r="163" spans="1:7" ht="63.75" customHeight="1">
      <c r="A163" s="155" t="s">
        <v>483</v>
      </c>
      <c r="B163" s="150" t="s">
        <v>484</v>
      </c>
      <c r="C163" s="150"/>
      <c r="D163" s="151">
        <f aca="true" t="shared" si="16" ref="D163:F164">D164</f>
        <v>140000</v>
      </c>
      <c r="E163" s="151">
        <f t="shared" si="16"/>
        <v>140000</v>
      </c>
      <c r="F163" s="151">
        <f t="shared" si="16"/>
        <v>150000</v>
      </c>
      <c r="G163" s="153"/>
    </row>
    <row r="164" spans="1:7" ht="24" customHeight="1">
      <c r="A164" s="155" t="s">
        <v>478</v>
      </c>
      <c r="B164" s="150" t="s">
        <v>485</v>
      </c>
      <c r="C164" s="150"/>
      <c r="D164" s="151">
        <f t="shared" si="16"/>
        <v>140000</v>
      </c>
      <c r="E164" s="151">
        <f t="shared" si="16"/>
        <v>140000</v>
      </c>
      <c r="F164" s="151">
        <f t="shared" si="16"/>
        <v>150000</v>
      </c>
      <c r="G164" s="153"/>
    </row>
    <row r="165" spans="1:7" ht="45.75" customHeight="1">
      <c r="A165" s="155" t="s">
        <v>407</v>
      </c>
      <c r="B165" s="150" t="s">
        <v>485</v>
      </c>
      <c r="C165" s="150" t="s">
        <v>438</v>
      </c>
      <c r="D165" s="151">
        <f>'Прил 6'!G50</f>
        <v>140000</v>
      </c>
      <c r="E165" s="151">
        <f>'Прил 6'!H50</f>
        <v>140000</v>
      </c>
      <c r="F165" s="151">
        <f>'Прил 6'!I50</f>
        <v>150000</v>
      </c>
      <c r="G165" s="153"/>
    </row>
    <row r="166" spans="1:7" ht="112.5">
      <c r="A166" s="155" t="s">
        <v>486</v>
      </c>
      <c r="B166" s="150" t="s">
        <v>487</v>
      </c>
      <c r="C166" s="150"/>
      <c r="D166" s="151">
        <f aca="true" t="shared" si="17" ref="D166:F167">D167</f>
        <v>350000</v>
      </c>
      <c r="E166" s="151">
        <f t="shared" si="17"/>
        <v>3000000</v>
      </c>
      <c r="F166" s="151">
        <f t="shared" si="17"/>
        <v>400000</v>
      </c>
      <c r="G166" s="153"/>
    </row>
    <row r="167" spans="1:7" ht="18.75">
      <c r="A167" s="155" t="s">
        <v>488</v>
      </c>
      <c r="B167" s="150" t="s">
        <v>489</v>
      </c>
      <c r="C167" s="150"/>
      <c r="D167" s="151">
        <f t="shared" si="17"/>
        <v>350000</v>
      </c>
      <c r="E167" s="151">
        <f t="shared" si="17"/>
        <v>3000000</v>
      </c>
      <c r="F167" s="151">
        <f t="shared" si="17"/>
        <v>400000</v>
      </c>
      <c r="G167" s="153"/>
    </row>
    <row r="168" spans="1:7" ht="37.5">
      <c r="A168" s="155" t="s">
        <v>407</v>
      </c>
      <c r="B168" s="150" t="s">
        <v>489</v>
      </c>
      <c r="C168" s="150" t="s">
        <v>438</v>
      </c>
      <c r="D168" s="151">
        <f>'Прил 6'!G53</f>
        <v>350000</v>
      </c>
      <c r="E168" s="151">
        <f>'Прил 6'!H53</f>
        <v>3000000</v>
      </c>
      <c r="F168" s="151">
        <f>'Прил 6'!I53</f>
        <v>400000</v>
      </c>
      <c r="G168" s="153"/>
    </row>
    <row r="169" spans="1:7" s="185" customFormat="1" ht="43.5" customHeight="1">
      <c r="A169" s="157" t="s">
        <v>652</v>
      </c>
      <c r="B169" s="144" t="s">
        <v>653</v>
      </c>
      <c r="C169" s="144"/>
      <c r="D169" s="145">
        <f aca="true" t="shared" si="18" ref="D169:F170">D170</f>
        <v>2009000</v>
      </c>
      <c r="E169" s="145">
        <f t="shared" si="18"/>
        <v>961000</v>
      </c>
      <c r="F169" s="145">
        <f t="shared" si="18"/>
        <v>965000</v>
      </c>
      <c r="G169" s="244"/>
    </row>
    <row r="170" spans="1:6" ht="63.75" customHeight="1">
      <c r="A170" s="155" t="s">
        <v>654</v>
      </c>
      <c r="B170" s="150" t="s">
        <v>655</v>
      </c>
      <c r="C170" s="150"/>
      <c r="D170" s="151">
        <f t="shared" si="18"/>
        <v>2009000</v>
      </c>
      <c r="E170" s="151">
        <f t="shared" si="18"/>
        <v>961000</v>
      </c>
      <c r="F170" s="151">
        <f t="shared" si="18"/>
        <v>965000</v>
      </c>
    </row>
    <row r="171" spans="1:6" ht="39" customHeight="1">
      <c r="A171" s="155" t="s">
        <v>656</v>
      </c>
      <c r="B171" s="150" t="s">
        <v>657</v>
      </c>
      <c r="C171" s="150"/>
      <c r="D171" s="151">
        <f>D172+D175</f>
        <v>2009000</v>
      </c>
      <c r="E171" s="151">
        <f>E172+E175</f>
        <v>961000</v>
      </c>
      <c r="F171" s="151">
        <f>F172+F175</f>
        <v>965000</v>
      </c>
    </row>
    <row r="172" spans="1:6" ht="26.25" customHeight="1">
      <c r="A172" s="155" t="s">
        <v>658</v>
      </c>
      <c r="B172" s="150" t="s">
        <v>659</v>
      </c>
      <c r="C172" s="150"/>
      <c r="D172" s="151">
        <f>D173+D174</f>
        <v>959000</v>
      </c>
      <c r="E172" s="151">
        <f>E173+E174</f>
        <v>961000</v>
      </c>
      <c r="F172" s="151">
        <f>F173+F174</f>
        <v>965000</v>
      </c>
    </row>
    <row r="173" spans="1:6" ht="39" customHeight="1">
      <c r="A173" s="155" t="s">
        <v>551</v>
      </c>
      <c r="B173" s="150" t="s">
        <v>659</v>
      </c>
      <c r="C173" s="150" t="s">
        <v>552</v>
      </c>
      <c r="D173" s="151">
        <f>'Прил 6'!G166+'Прил 6'!G179</f>
        <v>875000</v>
      </c>
      <c r="E173" s="151">
        <f>'Прил 6'!H166+'Прил 6'!H179</f>
        <v>875000</v>
      </c>
      <c r="F173" s="151">
        <f>'Прил 6'!I166+'Прил 6'!I179</f>
        <v>875000</v>
      </c>
    </row>
    <row r="174" spans="1:6" ht="39" customHeight="1">
      <c r="A174" s="155" t="s">
        <v>456</v>
      </c>
      <c r="B174" s="150" t="s">
        <v>659</v>
      </c>
      <c r="C174" s="150" t="s">
        <v>457</v>
      </c>
      <c r="D174" s="151">
        <f>'Прил 6'!G352+'Прил 6'!G403+'Прил 6'!G512</f>
        <v>84000</v>
      </c>
      <c r="E174" s="151">
        <f>'Прил 6'!H352+'Прил 6'!H403+'Прил 6'!H512</f>
        <v>86000</v>
      </c>
      <c r="F174" s="151">
        <f>'Прил 6'!I352+'Прил 6'!I403+'Прил 6'!I512</f>
        <v>90000</v>
      </c>
    </row>
    <row r="175" spans="1:6" ht="57.75" customHeight="1">
      <c r="A175" s="155" t="s">
        <v>660</v>
      </c>
      <c r="B175" s="150" t="s">
        <v>661</v>
      </c>
      <c r="C175" s="150"/>
      <c r="D175" s="151">
        <f>D176</f>
        <v>1050000</v>
      </c>
      <c r="E175" s="151">
        <f>E176</f>
        <v>0</v>
      </c>
      <c r="F175" s="151">
        <f>F176</f>
        <v>0</v>
      </c>
    </row>
    <row r="176" spans="1:6" ht="39" customHeight="1">
      <c r="A176" s="155" t="s">
        <v>551</v>
      </c>
      <c r="B176" s="150" t="s">
        <v>661</v>
      </c>
      <c r="C176" s="150" t="s">
        <v>552</v>
      </c>
      <c r="D176" s="151">
        <f>'Прил 6'!G168</f>
        <v>1050000</v>
      </c>
      <c r="E176" s="151">
        <f>'Прил 6'!H168</f>
        <v>0</v>
      </c>
      <c r="F176" s="151">
        <f>'Прил 6'!I168</f>
        <v>0</v>
      </c>
    </row>
    <row r="177" spans="1:7" s="185" customFormat="1" ht="44.25" customHeight="1">
      <c r="A177" s="157" t="s">
        <v>604</v>
      </c>
      <c r="B177" s="144" t="s">
        <v>605</v>
      </c>
      <c r="C177" s="144"/>
      <c r="D177" s="145">
        <f aca="true" t="shared" si="19" ref="D177:F178">D178</f>
        <v>3619864</v>
      </c>
      <c r="E177" s="145">
        <f t="shared" si="19"/>
        <v>8972500</v>
      </c>
      <c r="F177" s="145">
        <f t="shared" si="19"/>
        <v>3899750</v>
      </c>
      <c r="G177" s="244"/>
    </row>
    <row r="178" spans="1:6" ht="37.5">
      <c r="A178" s="155" t="s">
        <v>606</v>
      </c>
      <c r="B178" s="150" t="s">
        <v>607</v>
      </c>
      <c r="C178" s="150"/>
      <c r="D178" s="151">
        <f t="shared" si="19"/>
        <v>3619864</v>
      </c>
      <c r="E178" s="151">
        <f t="shared" si="19"/>
        <v>8972500</v>
      </c>
      <c r="F178" s="151">
        <f t="shared" si="19"/>
        <v>3899750</v>
      </c>
    </row>
    <row r="179" spans="1:6" ht="37.5">
      <c r="A179" s="155" t="s">
        <v>608</v>
      </c>
      <c r="B179" s="150" t="s">
        <v>609</v>
      </c>
      <c r="C179" s="150"/>
      <c r="D179" s="151">
        <f>D180+D182</f>
        <v>3619864</v>
      </c>
      <c r="E179" s="151">
        <f>E180+E182</f>
        <v>8972500</v>
      </c>
      <c r="F179" s="151">
        <f>F180+F182</f>
        <v>3899750</v>
      </c>
    </row>
    <row r="180" spans="1:6" ht="75">
      <c r="A180" s="155" t="s">
        <v>610</v>
      </c>
      <c r="B180" s="150" t="s">
        <v>611</v>
      </c>
      <c r="C180" s="150"/>
      <c r="D180" s="151">
        <f>D181</f>
        <v>309864</v>
      </c>
      <c r="E180" s="151">
        <f>E181</f>
        <v>0</v>
      </c>
      <c r="F180" s="151">
        <f>F181</f>
        <v>0</v>
      </c>
    </row>
    <row r="181" spans="1:6" ht="37.5">
      <c r="A181" s="155" t="s">
        <v>551</v>
      </c>
      <c r="B181" s="150" t="s">
        <v>611</v>
      </c>
      <c r="C181" s="150" t="s">
        <v>552</v>
      </c>
      <c r="D181" s="151">
        <f>'Прил 6'!G140</f>
        <v>309864</v>
      </c>
      <c r="E181" s="151">
        <f>'Прил 6'!H140</f>
        <v>0</v>
      </c>
      <c r="F181" s="151">
        <f>'Прил 6'!I140</f>
        <v>0</v>
      </c>
    </row>
    <row r="182" spans="1:6" ht="37.5">
      <c r="A182" s="155" t="s">
        <v>612</v>
      </c>
      <c r="B182" s="150" t="s">
        <v>613</v>
      </c>
      <c r="C182" s="150"/>
      <c r="D182" s="151">
        <f>D184+D183</f>
        <v>3310000</v>
      </c>
      <c r="E182" s="151">
        <f>E184+E183</f>
        <v>8972500</v>
      </c>
      <c r="F182" s="151">
        <f>F184+F183</f>
        <v>3899750</v>
      </c>
    </row>
    <row r="183" spans="1:6" ht="37.5">
      <c r="A183" s="155" t="s">
        <v>407</v>
      </c>
      <c r="B183" s="150" t="s">
        <v>613</v>
      </c>
      <c r="C183" s="150" t="s">
        <v>438</v>
      </c>
      <c r="D183" s="151">
        <f>'Прил 6'!G142</f>
        <v>0</v>
      </c>
      <c r="E183" s="151">
        <f>'Прил 6'!H142</f>
        <v>1500000</v>
      </c>
      <c r="F183" s="151">
        <f>'Прил 6'!I142</f>
        <v>1500000</v>
      </c>
    </row>
    <row r="184" spans="1:6" ht="42.75" customHeight="1">
      <c r="A184" s="155" t="s">
        <v>551</v>
      </c>
      <c r="B184" s="150" t="s">
        <v>613</v>
      </c>
      <c r="C184" s="150" t="s">
        <v>552</v>
      </c>
      <c r="D184" s="151">
        <f>'Прил 6'!G143</f>
        <v>3310000</v>
      </c>
      <c r="E184" s="151">
        <f>'Прил 6'!H143</f>
        <v>7472500</v>
      </c>
      <c r="F184" s="151">
        <f>'Прил 6'!I143</f>
        <v>2399750</v>
      </c>
    </row>
    <row r="185" spans="1:8" s="185" customFormat="1" ht="63.75" customHeight="1">
      <c r="A185" s="157" t="s">
        <v>570</v>
      </c>
      <c r="B185" s="144" t="s">
        <v>572</v>
      </c>
      <c r="C185" s="144"/>
      <c r="D185" s="145">
        <f>D186+D204</f>
        <v>10654852</v>
      </c>
      <c r="E185" s="145">
        <f>E186+E204</f>
        <v>10542002</v>
      </c>
      <c r="F185" s="145">
        <f>F186+F204</f>
        <v>2619382</v>
      </c>
      <c r="G185" s="244"/>
      <c r="H185" s="244"/>
    </row>
    <row r="186" spans="1:8" s="185" customFormat="1" ht="65.25" customHeight="1">
      <c r="A186" s="164" t="s">
        <v>573</v>
      </c>
      <c r="B186" s="150" t="s">
        <v>574</v>
      </c>
      <c r="C186" s="144"/>
      <c r="D186" s="151">
        <f>D190+D193+D198+D201+D187</f>
        <v>5040296</v>
      </c>
      <c r="E186" s="151">
        <f>E190+E193+E198+E201+E187</f>
        <v>1927446</v>
      </c>
      <c r="F186" s="151">
        <f>F190+F193+F198+F201+F187</f>
        <v>2004826</v>
      </c>
      <c r="H186" s="244"/>
    </row>
    <row r="187" spans="1:8" s="185" customFormat="1" ht="48" customHeight="1">
      <c r="A187" s="155" t="s">
        <v>993</v>
      </c>
      <c r="B187" s="150" t="s">
        <v>994</v>
      </c>
      <c r="C187" s="150"/>
      <c r="D187" s="151">
        <f aca="true" t="shared" si="20" ref="D187:F188">D188</f>
        <v>866700</v>
      </c>
      <c r="E187" s="151">
        <f t="shared" si="20"/>
        <v>0</v>
      </c>
      <c r="F187" s="151">
        <f t="shared" si="20"/>
        <v>0</v>
      </c>
      <c r="H187" s="244"/>
    </row>
    <row r="188" spans="1:8" s="185" customFormat="1" ht="47.25" customHeight="1">
      <c r="A188" s="317" t="s">
        <v>622</v>
      </c>
      <c r="B188" s="150" t="s">
        <v>995</v>
      </c>
      <c r="C188" s="150"/>
      <c r="D188" s="151">
        <f t="shared" si="20"/>
        <v>866700</v>
      </c>
      <c r="E188" s="151">
        <f t="shared" si="20"/>
        <v>0</v>
      </c>
      <c r="F188" s="151">
        <f t="shared" si="20"/>
        <v>0</v>
      </c>
      <c r="H188" s="244"/>
    </row>
    <row r="189" spans="1:8" s="185" customFormat="1" ht="42" customHeight="1">
      <c r="A189" s="155" t="s">
        <v>551</v>
      </c>
      <c r="B189" s="150" t="s">
        <v>995</v>
      </c>
      <c r="C189" s="150" t="s">
        <v>552</v>
      </c>
      <c r="D189" s="151">
        <f>'Прил 6'!G148</f>
        <v>866700</v>
      </c>
      <c r="E189" s="151">
        <f>'Прил 6'!H148</f>
        <v>0</v>
      </c>
      <c r="F189" s="151">
        <f>'Прил 6'!I148</f>
        <v>0</v>
      </c>
      <c r="H189" s="244"/>
    </row>
    <row r="190" spans="1:8" s="185" customFormat="1" ht="61.5" customHeight="1">
      <c r="A190" s="164" t="s">
        <v>829</v>
      </c>
      <c r="B190" s="161" t="s">
        <v>830</v>
      </c>
      <c r="C190" s="150"/>
      <c r="D190" s="151">
        <f aca="true" t="shared" si="21" ref="D190:F191">D191</f>
        <v>1800000</v>
      </c>
      <c r="E190" s="151">
        <f t="shared" si="21"/>
        <v>1800000</v>
      </c>
      <c r="F190" s="151">
        <f t="shared" si="21"/>
        <v>1800000</v>
      </c>
      <c r="H190" s="244"/>
    </row>
    <row r="191" spans="1:6" s="185" customFormat="1" ht="37.5" customHeight="1">
      <c r="A191" s="171" t="s">
        <v>831</v>
      </c>
      <c r="B191" s="161" t="s">
        <v>832</v>
      </c>
      <c r="C191" s="150"/>
      <c r="D191" s="151">
        <f t="shared" si="21"/>
        <v>1800000</v>
      </c>
      <c r="E191" s="151">
        <f t="shared" si="21"/>
        <v>1800000</v>
      </c>
      <c r="F191" s="151">
        <f t="shared" si="21"/>
        <v>1800000</v>
      </c>
    </row>
    <row r="192" spans="1:6" s="185" customFormat="1" ht="23.25" customHeight="1">
      <c r="A192" s="171" t="s">
        <v>751</v>
      </c>
      <c r="B192" s="161" t="s">
        <v>832</v>
      </c>
      <c r="C192" s="150" t="s">
        <v>752</v>
      </c>
      <c r="D192" s="151">
        <f>'Прил 6'!G192</f>
        <v>1800000</v>
      </c>
      <c r="E192" s="151">
        <f>'Прил 6'!H192</f>
        <v>1800000</v>
      </c>
      <c r="F192" s="151">
        <f>'Прил 6'!I192</f>
        <v>1800000</v>
      </c>
    </row>
    <row r="193" spans="1:6" s="185" customFormat="1" ht="65.25" customHeight="1">
      <c r="A193" s="155" t="s">
        <v>575</v>
      </c>
      <c r="B193" s="150" t="s">
        <v>576</v>
      </c>
      <c r="C193" s="144"/>
      <c r="D193" s="151">
        <f>D194+D196</f>
        <v>1818596</v>
      </c>
      <c r="E193" s="151">
        <f>E194+E196</f>
        <v>127446</v>
      </c>
      <c r="F193" s="151">
        <f>F194+F196</f>
        <v>204826</v>
      </c>
    </row>
    <row r="194" spans="1:6" s="185" customFormat="1" ht="59.25" customHeight="1">
      <c r="A194" s="155" t="s">
        <v>577</v>
      </c>
      <c r="B194" s="150" t="s">
        <v>578</v>
      </c>
      <c r="C194" s="150"/>
      <c r="D194" s="151">
        <f>D195</f>
        <v>1273016</v>
      </c>
      <c r="E194" s="151">
        <f>E195</f>
        <v>89212</v>
      </c>
      <c r="F194" s="151">
        <f>F195</f>
        <v>143378</v>
      </c>
    </row>
    <row r="195" spans="1:6" s="185" customFormat="1" ht="38.25" customHeight="1">
      <c r="A195" s="155" t="s">
        <v>407</v>
      </c>
      <c r="B195" s="150" t="s">
        <v>578</v>
      </c>
      <c r="C195" s="150" t="s">
        <v>438</v>
      </c>
      <c r="D195" s="151">
        <f>'Прил 6'!G117</f>
        <v>1273016</v>
      </c>
      <c r="E195" s="151">
        <f>'Прил 6'!H117</f>
        <v>89212</v>
      </c>
      <c r="F195" s="151">
        <f>'Прил 6'!I117</f>
        <v>143378</v>
      </c>
    </row>
    <row r="196" spans="1:6" s="185" customFormat="1" ht="56.25" customHeight="1">
      <c r="A196" s="155" t="s">
        <v>579</v>
      </c>
      <c r="B196" s="150" t="s">
        <v>580</v>
      </c>
      <c r="C196" s="150"/>
      <c r="D196" s="151">
        <f>D197</f>
        <v>545580</v>
      </c>
      <c r="E196" s="151">
        <f>E197</f>
        <v>38234</v>
      </c>
      <c r="F196" s="151">
        <f>F197</f>
        <v>61448</v>
      </c>
    </row>
    <row r="197" spans="1:6" s="185" customFormat="1" ht="43.5" customHeight="1">
      <c r="A197" s="155" t="s">
        <v>407</v>
      </c>
      <c r="B197" s="150" t="s">
        <v>580</v>
      </c>
      <c r="C197" s="150" t="s">
        <v>438</v>
      </c>
      <c r="D197" s="151">
        <f>'Прил 6'!G119</f>
        <v>545580</v>
      </c>
      <c r="E197" s="151">
        <f>'Прил 6'!H119</f>
        <v>38234</v>
      </c>
      <c r="F197" s="151">
        <f>'Прил 6'!I119</f>
        <v>61448</v>
      </c>
    </row>
    <row r="198" spans="1:6" s="185" customFormat="1" ht="61.5" customHeight="1">
      <c r="A198" s="158" t="s">
        <v>581</v>
      </c>
      <c r="B198" s="150" t="s">
        <v>582</v>
      </c>
      <c r="C198" s="150"/>
      <c r="D198" s="151">
        <f aca="true" t="shared" si="22" ref="D198:F199">D199</f>
        <v>305000</v>
      </c>
      <c r="E198" s="151">
        <f t="shared" si="22"/>
        <v>0</v>
      </c>
      <c r="F198" s="151">
        <f t="shared" si="22"/>
        <v>0</v>
      </c>
    </row>
    <row r="199" spans="1:6" s="185" customFormat="1" ht="38.25" customHeight="1">
      <c r="A199" s="158" t="s">
        <v>583</v>
      </c>
      <c r="B199" s="150" t="s">
        <v>584</v>
      </c>
      <c r="C199" s="150"/>
      <c r="D199" s="151">
        <f t="shared" si="22"/>
        <v>305000</v>
      </c>
      <c r="E199" s="151">
        <f t="shared" si="22"/>
        <v>0</v>
      </c>
      <c r="F199" s="151">
        <f t="shared" si="22"/>
        <v>0</v>
      </c>
    </row>
    <row r="200" spans="1:6" s="185" customFormat="1" ht="46.5" customHeight="1">
      <c r="A200" s="158" t="s">
        <v>551</v>
      </c>
      <c r="B200" s="150" t="s">
        <v>584</v>
      </c>
      <c r="C200" s="150" t="s">
        <v>552</v>
      </c>
      <c r="D200" s="151">
        <f>'Прил 6'!G122</f>
        <v>305000</v>
      </c>
      <c r="E200" s="151">
        <f>'Прил 6'!H122</f>
        <v>0</v>
      </c>
      <c r="F200" s="151">
        <f>'Прил 6'!I122</f>
        <v>0</v>
      </c>
    </row>
    <row r="201" spans="1:6" s="185" customFormat="1" ht="30.75" customHeight="1">
      <c r="A201" s="177" t="s">
        <v>900</v>
      </c>
      <c r="B201" s="178" t="s">
        <v>861</v>
      </c>
      <c r="C201" s="150"/>
      <c r="D201" s="151">
        <f aca="true" t="shared" si="23" ref="D201:F202">D202</f>
        <v>250000</v>
      </c>
      <c r="E201" s="151">
        <f t="shared" si="23"/>
        <v>0</v>
      </c>
      <c r="F201" s="151">
        <f t="shared" si="23"/>
        <v>0</v>
      </c>
    </row>
    <row r="202" spans="1:6" s="185" customFormat="1" ht="66" customHeight="1">
      <c r="A202" s="177" t="s">
        <v>862</v>
      </c>
      <c r="B202" s="178" t="s">
        <v>863</v>
      </c>
      <c r="C202" s="150"/>
      <c r="D202" s="151">
        <f t="shared" si="23"/>
        <v>250000</v>
      </c>
      <c r="E202" s="151">
        <f t="shared" si="23"/>
        <v>0</v>
      </c>
      <c r="F202" s="151">
        <f t="shared" si="23"/>
        <v>0</v>
      </c>
    </row>
    <row r="203" spans="1:6" s="185" customFormat="1" ht="46.5" customHeight="1">
      <c r="A203" s="155" t="s">
        <v>551</v>
      </c>
      <c r="B203" s="178" t="s">
        <v>863</v>
      </c>
      <c r="C203" s="150" t="s">
        <v>552</v>
      </c>
      <c r="D203" s="151">
        <f>'Прил 6'!G204</f>
        <v>250000</v>
      </c>
      <c r="E203" s="151">
        <f>'Прил 6'!H204</f>
        <v>0</v>
      </c>
      <c r="F203" s="151">
        <f>'Прил 6'!I204</f>
        <v>0</v>
      </c>
    </row>
    <row r="204" spans="1:6" s="185" customFormat="1" ht="46.5" customHeight="1">
      <c r="A204" s="164" t="s">
        <v>597</v>
      </c>
      <c r="B204" s="150" t="s">
        <v>598</v>
      </c>
      <c r="C204" s="150"/>
      <c r="D204" s="151">
        <f>D205</f>
        <v>5614556</v>
      </c>
      <c r="E204" s="151">
        <f>E205</f>
        <v>8614556</v>
      </c>
      <c r="F204" s="151">
        <f>F205</f>
        <v>614556</v>
      </c>
    </row>
    <row r="205" spans="1:6" s="185" customFormat="1" ht="62.25" customHeight="1">
      <c r="A205" s="155" t="s">
        <v>599</v>
      </c>
      <c r="B205" s="150" t="s">
        <v>600</v>
      </c>
      <c r="C205" s="150"/>
      <c r="D205" s="151">
        <f>D206+D208</f>
        <v>5614556</v>
      </c>
      <c r="E205" s="151">
        <f>E206+E208</f>
        <v>8614556</v>
      </c>
      <c r="F205" s="151">
        <f>F206+F208</f>
        <v>614556</v>
      </c>
    </row>
    <row r="206" spans="1:6" s="185" customFormat="1" ht="42" customHeight="1">
      <c r="A206" s="155" t="s">
        <v>601</v>
      </c>
      <c r="B206" s="150" t="s">
        <v>602</v>
      </c>
      <c r="C206" s="150"/>
      <c r="D206" s="151">
        <f>D207</f>
        <v>614556</v>
      </c>
      <c r="E206" s="151">
        <f>E207</f>
        <v>614556</v>
      </c>
      <c r="F206" s="151">
        <f>F207</f>
        <v>614556</v>
      </c>
    </row>
    <row r="207" spans="1:6" s="185" customFormat="1" ht="42.75" customHeight="1">
      <c r="A207" s="155" t="s">
        <v>407</v>
      </c>
      <c r="B207" s="150" t="s">
        <v>602</v>
      </c>
      <c r="C207" s="150" t="s">
        <v>438</v>
      </c>
      <c r="D207" s="151">
        <f>'Прил 6'!G134</f>
        <v>614556</v>
      </c>
      <c r="E207" s="151">
        <f>'Прил 6'!H134</f>
        <v>614556</v>
      </c>
      <c r="F207" s="151">
        <f>'Прил 6'!I134</f>
        <v>614556</v>
      </c>
    </row>
    <row r="208" spans="1:6" s="185" customFormat="1" ht="26.25" customHeight="1">
      <c r="A208" s="155" t="s">
        <v>614</v>
      </c>
      <c r="B208" s="150" t="s">
        <v>615</v>
      </c>
      <c r="C208" s="150"/>
      <c r="D208" s="151">
        <f>D209</f>
        <v>5000000</v>
      </c>
      <c r="E208" s="151">
        <f>E209</f>
        <v>8000000</v>
      </c>
      <c r="F208" s="151">
        <f>F209</f>
        <v>0</v>
      </c>
    </row>
    <row r="209" spans="1:6" s="185" customFormat="1" ht="26.25" customHeight="1">
      <c r="A209" s="155" t="s">
        <v>505</v>
      </c>
      <c r="B209" s="150" t="s">
        <v>615</v>
      </c>
      <c r="C209" s="150" t="s">
        <v>506</v>
      </c>
      <c r="D209" s="151">
        <f>'Прил 6'!G152</f>
        <v>5000000</v>
      </c>
      <c r="E209" s="151">
        <f>'Прил 6'!H152</f>
        <v>8000000</v>
      </c>
      <c r="F209" s="151">
        <f>'Прил 6'!I152</f>
        <v>0</v>
      </c>
    </row>
    <row r="210" spans="1:8" s="185" customFormat="1" ht="81.75" customHeight="1">
      <c r="A210" s="157" t="s">
        <v>735</v>
      </c>
      <c r="B210" s="144" t="s">
        <v>736</v>
      </c>
      <c r="C210" s="144"/>
      <c r="D210" s="145">
        <f>D211+D215+D226</f>
        <v>12603957.74</v>
      </c>
      <c r="E210" s="145">
        <f>E211+E215+E226</f>
        <v>11450283.219999999</v>
      </c>
      <c r="F210" s="145">
        <f>F211+F215+F226</f>
        <v>11748804.5</v>
      </c>
      <c r="G210" s="244"/>
      <c r="H210" s="244"/>
    </row>
    <row r="211" spans="1:8" ht="41.25" customHeight="1">
      <c r="A211" s="155" t="s">
        <v>737</v>
      </c>
      <c r="B211" s="150" t="s">
        <v>738</v>
      </c>
      <c r="C211" s="150"/>
      <c r="D211" s="151">
        <f aca="true" t="shared" si="24" ref="D211:F213">D212</f>
        <v>492000</v>
      </c>
      <c r="E211" s="151">
        <f t="shared" si="24"/>
        <v>492000</v>
      </c>
      <c r="F211" s="151">
        <f t="shared" si="24"/>
        <v>492000</v>
      </c>
      <c r="H211" s="153"/>
    </row>
    <row r="212" spans="1:8" ht="48" customHeight="1">
      <c r="A212" s="155" t="s">
        <v>739</v>
      </c>
      <c r="B212" s="150" t="s">
        <v>740</v>
      </c>
      <c r="C212" s="150"/>
      <c r="D212" s="151">
        <f t="shared" si="24"/>
        <v>492000</v>
      </c>
      <c r="E212" s="151">
        <f t="shared" si="24"/>
        <v>492000</v>
      </c>
      <c r="F212" s="151">
        <f t="shared" si="24"/>
        <v>492000</v>
      </c>
      <c r="H212" s="153"/>
    </row>
    <row r="213" spans="1:6" ht="27.75" customHeight="1">
      <c r="A213" s="155" t="s">
        <v>741</v>
      </c>
      <c r="B213" s="150" t="s">
        <v>742</v>
      </c>
      <c r="C213" s="150"/>
      <c r="D213" s="151">
        <f t="shared" si="24"/>
        <v>492000</v>
      </c>
      <c r="E213" s="151">
        <f t="shared" si="24"/>
        <v>492000</v>
      </c>
      <c r="F213" s="151">
        <f t="shared" si="24"/>
        <v>492000</v>
      </c>
    </row>
    <row r="214" spans="1:6" ht="45" customHeight="1">
      <c r="A214" s="155" t="s">
        <v>407</v>
      </c>
      <c r="B214" s="150" t="s">
        <v>742</v>
      </c>
      <c r="C214" s="150" t="s">
        <v>457</v>
      </c>
      <c r="D214" s="151">
        <f>'Прил 6'!G430</f>
        <v>492000</v>
      </c>
      <c r="E214" s="151">
        <f>'Прил 6'!H430</f>
        <v>492000</v>
      </c>
      <c r="F214" s="151">
        <f>'Прил 6'!I430</f>
        <v>492000</v>
      </c>
    </row>
    <row r="215" spans="1:6" ht="45" customHeight="1">
      <c r="A215" s="155" t="s">
        <v>854</v>
      </c>
      <c r="B215" s="150" t="s">
        <v>855</v>
      </c>
      <c r="C215" s="150"/>
      <c r="D215" s="151">
        <f>D216+D223</f>
        <v>6638607.74</v>
      </c>
      <c r="E215" s="151">
        <f>E216+E223</f>
        <v>7616255.22</v>
      </c>
      <c r="F215" s="151">
        <f>F216+F223</f>
        <v>7914776.5</v>
      </c>
    </row>
    <row r="216" spans="1:6" ht="84.75" customHeight="1">
      <c r="A216" s="155" t="s">
        <v>856</v>
      </c>
      <c r="B216" s="150" t="s">
        <v>857</v>
      </c>
      <c r="C216" s="150"/>
      <c r="D216" s="151">
        <f>D217+D219+D221</f>
        <v>6508607.74</v>
      </c>
      <c r="E216" s="151">
        <f>E217+E219+E221</f>
        <v>7286255.22</v>
      </c>
      <c r="F216" s="151">
        <f>F217+F219+F221</f>
        <v>7584776.5</v>
      </c>
    </row>
    <row r="217" spans="1:6" ht="45" customHeight="1">
      <c r="A217" s="155" t="s">
        <v>521</v>
      </c>
      <c r="B217" s="150" t="s">
        <v>858</v>
      </c>
      <c r="C217" s="150"/>
      <c r="D217" s="151">
        <f>D218</f>
        <v>6488607.74</v>
      </c>
      <c r="E217" s="151">
        <f>E218</f>
        <v>7116255.22</v>
      </c>
      <c r="F217" s="151">
        <f>F218</f>
        <v>7414776.5</v>
      </c>
    </row>
    <row r="218" spans="1:6" ht="45" customHeight="1">
      <c r="A218" s="155" t="s">
        <v>456</v>
      </c>
      <c r="B218" s="150" t="s">
        <v>858</v>
      </c>
      <c r="C218" s="150" t="s">
        <v>457</v>
      </c>
      <c r="D218" s="151">
        <f>'Прил 6'!G561</f>
        <v>6488607.74</v>
      </c>
      <c r="E218" s="151">
        <f>'Прил 6'!H561</f>
        <v>7116255.22</v>
      </c>
      <c r="F218" s="151">
        <f>'Прил 6'!I561</f>
        <v>7414776.5</v>
      </c>
    </row>
    <row r="219" spans="1:6" ht="45" customHeight="1">
      <c r="A219" s="155" t="s">
        <v>496</v>
      </c>
      <c r="B219" s="150" t="s">
        <v>864</v>
      </c>
      <c r="C219" s="150"/>
      <c r="D219" s="151">
        <f>D220</f>
        <v>20000</v>
      </c>
      <c r="E219" s="151">
        <f>E220</f>
        <v>20000</v>
      </c>
      <c r="F219" s="151">
        <f>F220</f>
        <v>20000</v>
      </c>
    </row>
    <row r="220" spans="1:6" ht="40.5" customHeight="1">
      <c r="A220" s="155" t="s">
        <v>407</v>
      </c>
      <c r="B220" s="150" t="s">
        <v>864</v>
      </c>
      <c r="C220" s="150" t="s">
        <v>438</v>
      </c>
      <c r="D220" s="151">
        <f>'Прил 6'!G567</f>
        <v>20000</v>
      </c>
      <c r="E220" s="151">
        <f>'Прил 6'!H567</f>
        <v>20000</v>
      </c>
      <c r="F220" s="151">
        <f>'Прил 6'!I567</f>
        <v>20000</v>
      </c>
    </row>
    <row r="221" spans="1:6" ht="81.75" customHeight="1">
      <c r="A221" s="155" t="s">
        <v>865</v>
      </c>
      <c r="B221" s="150" t="s">
        <v>866</v>
      </c>
      <c r="C221" s="150"/>
      <c r="D221" s="151">
        <f>D222</f>
        <v>0</v>
      </c>
      <c r="E221" s="151">
        <f>E222</f>
        <v>150000</v>
      </c>
      <c r="F221" s="151">
        <f>F222</f>
        <v>150000</v>
      </c>
    </row>
    <row r="222" spans="1:6" ht="48.75" customHeight="1">
      <c r="A222" s="155" t="s">
        <v>407</v>
      </c>
      <c r="B222" s="150" t="s">
        <v>866</v>
      </c>
      <c r="C222" s="150" t="s">
        <v>438</v>
      </c>
      <c r="D222" s="151">
        <f>'Прил 6'!G569</f>
        <v>0</v>
      </c>
      <c r="E222" s="151">
        <f>'Прил 6'!H569</f>
        <v>150000</v>
      </c>
      <c r="F222" s="151">
        <f>'Прил 6'!I569</f>
        <v>150000</v>
      </c>
    </row>
    <row r="223" spans="1:6" ht="115.5" customHeight="1">
      <c r="A223" s="155" t="s">
        <v>867</v>
      </c>
      <c r="B223" s="150" t="s">
        <v>868</v>
      </c>
      <c r="C223" s="150"/>
      <c r="D223" s="151">
        <f aca="true" t="shared" si="25" ref="D223:F224">D224</f>
        <v>130000</v>
      </c>
      <c r="E223" s="151">
        <f t="shared" si="25"/>
        <v>330000</v>
      </c>
      <c r="F223" s="151">
        <f t="shared" si="25"/>
        <v>330000</v>
      </c>
    </row>
    <row r="224" spans="1:6" ht="61.5" customHeight="1">
      <c r="A224" s="155" t="s">
        <v>869</v>
      </c>
      <c r="B224" s="150" t="s">
        <v>870</v>
      </c>
      <c r="C224" s="150"/>
      <c r="D224" s="151">
        <f t="shared" si="25"/>
        <v>130000</v>
      </c>
      <c r="E224" s="151">
        <f t="shared" si="25"/>
        <v>330000</v>
      </c>
      <c r="F224" s="151">
        <f t="shared" si="25"/>
        <v>330000</v>
      </c>
    </row>
    <row r="225" spans="1:6" ht="45" customHeight="1">
      <c r="A225" s="155" t="s">
        <v>407</v>
      </c>
      <c r="B225" s="150" t="s">
        <v>870</v>
      </c>
      <c r="C225" s="150" t="s">
        <v>438</v>
      </c>
      <c r="D225" s="151">
        <f>'Прил 6'!G572+'Прил 6'!G578</f>
        <v>130000</v>
      </c>
      <c r="E225" s="151">
        <f>'Прил 6'!H572+'Прил 6'!H578</f>
        <v>330000</v>
      </c>
      <c r="F225" s="151">
        <f>'Прил 6'!I572+'Прил 6'!I578</f>
        <v>330000</v>
      </c>
    </row>
    <row r="226" spans="1:6" ht="26.25" customHeight="1">
      <c r="A226" s="155" t="s">
        <v>743</v>
      </c>
      <c r="B226" s="150" t="s">
        <v>744</v>
      </c>
      <c r="C226" s="150"/>
      <c r="D226" s="151">
        <f>D227</f>
        <v>5473350</v>
      </c>
      <c r="E226" s="151">
        <f>E227</f>
        <v>3342028</v>
      </c>
      <c r="F226" s="151">
        <f>F227</f>
        <v>3342028</v>
      </c>
    </row>
    <row r="227" spans="1:6" ht="46.5" customHeight="1">
      <c r="A227" s="159" t="s">
        <v>745</v>
      </c>
      <c r="B227" s="150" t="s">
        <v>746</v>
      </c>
      <c r="C227" s="150"/>
      <c r="D227" s="151">
        <f>D228+D230</f>
        <v>5473350</v>
      </c>
      <c r="E227" s="151">
        <f>E228+E230</f>
        <v>3342028</v>
      </c>
      <c r="F227" s="151">
        <f>F228+F230</f>
        <v>3342028</v>
      </c>
    </row>
    <row r="228" spans="1:6" ht="27.75" customHeight="1">
      <c r="A228" s="159" t="s">
        <v>747</v>
      </c>
      <c r="B228" s="150" t="s">
        <v>748</v>
      </c>
      <c r="C228" s="150"/>
      <c r="D228" s="151">
        <f>D229</f>
        <v>2131322</v>
      </c>
      <c r="E228" s="151">
        <f>E229</f>
        <v>0</v>
      </c>
      <c r="F228" s="151">
        <f>F229</f>
        <v>0</v>
      </c>
    </row>
    <row r="229" spans="1:6" ht="46.5" customHeight="1">
      <c r="A229" s="159" t="s">
        <v>456</v>
      </c>
      <c r="B229" s="150" t="s">
        <v>748</v>
      </c>
      <c r="C229" s="150" t="s">
        <v>457</v>
      </c>
      <c r="D229" s="151">
        <f>'Прил 6'!G434</f>
        <v>2131322</v>
      </c>
      <c r="E229" s="151">
        <f>'Прил 6'!H434</f>
        <v>0</v>
      </c>
      <c r="F229" s="151">
        <f>'Прил 6'!I434</f>
        <v>0</v>
      </c>
    </row>
    <row r="230" spans="1:6" ht="33.75" customHeight="1">
      <c r="A230" s="171" t="s">
        <v>749</v>
      </c>
      <c r="B230" s="150" t="s">
        <v>750</v>
      </c>
      <c r="C230" s="150"/>
      <c r="D230" s="151">
        <f>D231+D232</f>
        <v>3342028</v>
      </c>
      <c r="E230" s="151">
        <f>E231+E232</f>
        <v>3342028</v>
      </c>
      <c r="F230" s="151">
        <f>F231+F232</f>
        <v>3342028</v>
      </c>
    </row>
    <row r="231" spans="1:6" ht="27.75" customHeight="1">
      <c r="A231" s="172" t="s">
        <v>751</v>
      </c>
      <c r="B231" s="150" t="s">
        <v>750</v>
      </c>
      <c r="C231" s="150" t="s">
        <v>752</v>
      </c>
      <c r="D231" s="151">
        <f>'Прил 6'!G436</f>
        <v>3055500</v>
      </c>
      <c r="E231" s="151">
        <f>'Прил 6'!H436</f>
        <v>3055500</v>
      </c>
      <c r="F231" s="151">
        <f>'Прил 6'!I436</f>
        <v>3055500</v>
      </c>
    </row>
    <row r="232" spans="1:6" ht="36.75" customHeight="1">
      <c r="A232" s="171" t="s">
        <v>456</v>
      </c>
      <c r="B232" s="150" t="s">
        <v>750</v>
      </c>
      <c r="C232" s="150" t="s">
        <v>457</v>
      </c>
      <c r="D232" s="151">
        <f>'Прил 6'!G437</f>
        <v>286528</v>
      </c>
      <c r="E232" s="151">
        <f>'Прил 6'!H437</f>
        <v>286528</v>
      </c>
      <c r="F232" s="151">
        <f>'Прил 6'!I437</f>
        <v>286528</v>
      </c>
    </row>
    <row r="233" spans="1:7" s="185" customFormat="1" ht="39.75" customHeight="1">
      <c r="A233" s="157" t="s">
        <v>490</v>
      </c>
      <c r="B233" s="144" t="s">
        <v>491</v>
      </c>
      <c r="C233" s="144"/>
      <c r="D233" s="145">
        <f aca="true" t="shared" si="26" ref="D233:F234">D234</f>
        <v>352110</v>
      </c>
      <c r="E233" s="145">
        <f t="shared" si="26"/>
        <v>440000</v>
      </c>
      <c r="F233" s="145">
        <f t="shared" si="26"/>
        <v>480000</v>
      </c>
      <c r="G233" s="244"/>
    </row>
    <row r="234" spans="1:7" ht="39.75" customHeight="1">
      <c r="A234" s="155" t="s">
        <v>492</v>
      </c>
      <c r="B234" s="150" t="s">
        <v>493</v>
      </c>
      <c r="C234" s="150"/>
      <c r="D234" s="151">
        <f t="shared" si="26"/>
        <v>352110</v>
      </c>
      <c r="E234" s="151">
        <f t="shared" si="26"/>
        <v>440000</v>
      </c>
      <c r="F234" s="151">
        <f t="shared" si="26"/>
        <v>480000</v>
      </c>
      <c r="G234" s="153"/>
    </row>
    <row r="235" spans="1:7" ht="39.75" customHeight="1">
      <c r="A235" s="155" t="s">
        <v>494</v>
      </c>
      <c r="B235" s="150" t="s">
        <v>495</v>
      </c>
      <c r="C235" s="150"/>
      <c r="D235" s="151">
        <f>D236+D238</f>
        <v>352110</v>
      </c>
      <c r="E235" s="151">
        <f>E236+E238</f>
        <v>440000</v>
      </c>
      <c r="F235" s="151">
        <f>F236+F238</f>
        <v>480000</v>
      </c>
      <c r="G235" s="153"/>
    </row>
    <row r="236" spans="1:7" ht="39.75" customHeight="1">
      <c r="A236" s="159" t="s">
        <v>496</v>
      </c>
      <c r="B236" s="161" t="s">
        <v>497</v>
      </c>
      <c r="C236" s="161"/>
      <c r="D236" s="151">
        <f>D237</f>
        <v>178500</v>
      </c>
      <c r="E236" s="151">
        <f>E237</f>
        <v>220000</v>
      </c>
      <c r="F236" s="151">
        <f>F237</f>
        <v>240000</v>
      </c>
      <c r="G236" s="153"/>
    </row>
    <row r="237" spans="1:6" ht="43.5" customHeight="1">
      <c r="A237" s="159" t="s">
        <v>407</v>
      </c>
      <c r="B237" s="161" t="s">
        <v>497</v>
      </c>
      <c r="C237" s="161" t="s">
        <v>438</v>
      </c>
      <c r="D237" s="151">
        <f>'Прил 6'!G58</f>
        <v>178500</v>
      </c>
      <c r="E237" s="151">
        <f>'Прил 6'!H58</f>
        <v>220000</v>
      </c>
      <c r="F237" s="151">
        <f>'Прил 6'!I58</f>
        <v>240000</v>
      </c>
    </row>
    <row r="238" spans="1:6" ht="39" customHeight="1">
      <c r="A238" s="159" t="s">
        <v>498</v>
      </c>
      <c r="B238" s="161" t="s">
        <v>499</v>
      </c>
      <c r="C238" s="161"/>
      <c r="D238" s="151">
        <f>D239</f>
        <v>173610</v>
      </c>
      <c r="E238" s="151">
        <f>E239</f>
        <v>220000</v>
      </c>
      <c r="F238" s="151">
        <f>F239</f>
        <v>240000</v>
      </c>
    </row>
    <row r="239" spans="1:6" ht="45" customHeight="1">
      <c r="A239" s="159" t="s">
        <v>407</v>
      </c>
      <c r="B239" s="161" t="s">
        <v>499</v>
      </c>
      <c r="C239" s="161" t="s">
        <v>438</v>
      </c>
      <c r="D239" s="151">
        <f>'Прил 6'!G60</f>
        <v>173610</v>
      </c>
      <c r="E239" s="151">
        <f>'Прил 6'!H60</f>
        <v>220000</v>
      </c>
      <c r="F239" s="151">
        <f>'Прил 6'!I60</f>
        <v>240000</v>
      </c>
    </row>
    <row r="240" spans="1:7" s="185" customFormat="1" ht="45" customHeight="1">
      <c r="A240" s="157" t="s">
        <v>397</v>
      </c>
      <c r="B240" s="144" t="s">
        <v>398</v>
      </c>
      <c r="C240" s="246"/>
      <c r="D240" s="145">
        <f aca="true" t="shared" si="27" ref="D240:F241">D241</f>
        <v>358077</v>
      </c>
      <c r="E240" s="145">
        <f t="shared" si="27"/>
        <v>358077</v>
      </c>
      <c r="F240" s="145">
        <f t="shared" si="27"/>
        <v>358077</v>
      </c>
      <c r="G240" s="244"/>
    </row>
    <row r="241" spans="1:6" ht="64.5" customHeight="1">
      <c r="A241" s="155" t="s">
        <v>399</v>
      </c>
      <c r="B241" s="150" t="s">
        <v>400</v>
      </c>
      <c r="C241" s="156"/>
      <c r="D241" s="151">
        <f t="shared" si="27"/>
        <v>358077</v>
      </c>
      <c r="E241" s="151">
        <f t="shared" si="27"/>
        <v>358077</v>
      </c>
      <c r="F241" s="151">
        <f t="shared" si="27"/>
        <v>358077</v>
      </c>
    </row>
    <row r="242" spans="1:6" ht="59.25" customHeight="1">
      <c r="A242" s="155" t="s">
        <v>401</v>
      </c>
      <c r="B242" s="150" t="s">
        <v>402</v>
      </c>
      <c r="C242" s="156"/>
      <c r="D242" s="151">
        <f>D243+D245</f>
        <v>358077</v>
      </c>
      <c r="E242" s="151">
        <f>E243+E245</f>
        <v>358077</v>
      </c>
      <c r="F242" s="151">
        <f>F243+F245</f>
        <v>358077</v>
      </c>
    </row>
    <row r="243" spans="1:6" ht="42.75" customHeight="1">
      <c r="A243" s="155" t="s">
        <v>403</v>
      </c>
      <c r="B243" s="150" t="s">
        <v>404</v>
      </c>
      <c r="C243" s="156"/>
      <c r="D243" s="151">
        <f>D244</f>
        <v>333077</v>
      </c>
      <c r="E243" s="151">
        <f>E244</f>
        <v>333077</v>
      </c>
      <c r="F243" s="151">
        <f>F244</f>
        <v>333077</v>
      </c>
    </row>
    <row r="244" spans="1:6" ht="77.25" customHeight="1">
      <c r="A244" s="155" t="s">
        <v>371</v>
      </c>
      <c r="B244" s="150" t="s">
        <v>404</v>
      </c>
      <c r="C244" s="156">
        <v>100</v>
      </c>
      <c r="D244" s="151">
        <f>'Прил 6'!G20</f>
        <v>333077</v>
      </c>
      <c r="E244" s="151">
        <f>'Прил 6'!H20</f>
        <v>333077</v>
      </c>
      <c r="F244" s="151">
        <f>'Прил 6'!I20</f>
        <v>333077</v>
      </c>
    </row>
    <row r="245" spans="1:6" ht="40.5" customHeight="1">
      <c r="A245" s="155" t="s">
        <v>405</v>
      </c>
      <c r="B245" s="150" t="s">
        <v>406</v>
      </c>
      <c r="C245" s="156"/>
      <c r="D245" s="151">
        <f>D246</f>
        <v>25000</v>
      </c>
      <c r="E245" s="151">
        <f>E246</f>
        <v>25000</v>
      </c>
      <c r="F245" s="151">
        <f>F246</f>
        <v>25000</v>
      </c>
    </row>
    <row r="246" spans="1:6" ht="37.5">
      <c r="A246" s="155" t="s">
        <v>407</v>
      </c>
      <c r="B246" s="150" t="s">
        <v>406</v>
      </c>
      <c r="C246" s="156">
        <v>200</v>
      </c>
      <c r="D246" s="151">
        <f>'Прил 6'!G22</f>
        <v>25000</v>
      </c>
      <c r="E246" s="151">
        <f>'Прил 6'!H22</f>
        <v>25000</v>
      </c>
      <c r="F246" s="151">
        <f>'Прил 6'!I22</f>
        <v>25000</v>
      </c>
    </row>
    <row r="247" spans="1:8" s="185" customFormat="1" ht="81.75" customHeight="1">
      <c r="A247" s="157" t="s">
        <v>543</v>
      </c>
      <c r="B247" s="144" t="s">
        <v>544</v>
      </c>
      <c r="C247" s="144"/>
      <c r="D247" s="145">
        <f>D248+D268</f>
        <v>95133702</v>
      </c>
      <c r="E247" s="145">
        <f>E248+E268</f>
        <v>55100000</v>
      </c>
      <c r="F247" s="145">
        <f>F248+F268</f>
        <v>55100000</v>
      </c>
      <c r="G247" s="244"/>
      <c r="H247" s="244"/>
    </row>
    <row r="248" spans="1:8" ht="46.5" customHeight="1">
      <c r="A248" s="155" t="s">
        <v>545</v>
      </c>
      <c r="B248" s="150" t="s">
        <v>546</v>
      </c>
      <c r="C248" s="150"/>
      <c r="D248" s="151">
        <f>D249+D258+D265</f>
        <v>95033702</v>
      </c>
      <c r="E248" s="151">
        <f>E249+E258+E265</f>
        <v>55000000</v>
      </c>
      <c r="F248" s="151">
        <f>F249+F258+F265</f>
        <v>55000000</v>
      </c>
      <c r="H248" s="153"/>
    </row>
    <row r="249" spans="1:8" ht="42" customHeight="1">
      <c r="A249" s="155" t="s">
        <v>547</v>
      </c>
      <c r="B249" s="150" t="s">
        <v>548</v>
      </c>
      <c r="C249" s="150"/>
      <c r="D249" s="151">
        <f>D250+D252+D254+D256</f>
        <v>79888737.9</v>
      </c>
      <c r="E249" s="151">
        <f>E250+E252+E254+E256</f>
        <v>25000000</v>
      </c>
      <c r="F249" s="151">
        <f>F250+F252+F254+F256</f>
        <v>25000000</v>
      </c>
      <c r="G249" s="153"/>
      <c r="H249" s="153"/>
    </row>
    <row r="250" spans="1:7" ht="21.75" customHeight="1">
      <c r="A250" s="155" t="s">
        <v>549</v>
      </c>
      <c r="B250" s="150" t="s">
        <v>550</v>
      </c>
      <c r="C250" s="150"/>
      <c r="D250" s="151">
        <f>D251</f>
        <v>28082256</v>
      </c>
      <c r="E250" s="151">
        <f>E251</f>
        <v>0</v>
      </c>
      <c r="F250" s="151">
        <f>F251</f>
        <v>0</v>
      </c>
      <c r="G250" s="153"/>
    </row>
    <row r="251" spans="1:7" ht="44.25" customHeight="1">
      <c r="A251" s="155" t="s">
        <v>551</v>
      </c>
      <c r="B251" s="150" t="s">
        <v>550</v>
      </c>
      <c r="C251" s="150" t="s">
        <v>552</v>
      </c>
      <c r="D251" s="151">
        <f>'Прил 6'!G95</f>
        <v>28082256</v>
      </c>
      <c r="E251" s="151">
        <f>'Прил 6'!H95</f>
        <v>0</v>
      </c>
      <c r="F251" s="151">
        <f>'Прил 6'!I95</f>
        <v>0</v>
      </c>
      <c r="G251" s="153"/>
    </row>
    <row r="252" spans="1:7" ht="59.25" customHeight="1">
      <c r="A252" s="155" t="s">
        <v>553</v>
      </c>
      <c r="B252" s="150" t="s">
        <v>554</v>
      </c>
      <c r="C252" s="150"/>
      <c r="D252" s="151">
        <f>D253</f>
        <v>7756951.9</v>
      </c>
      <c r="E252" s="151">
        <f>E253</f>
        <v>25000000</v>
      </c>
      <c r="F252" s="151">
        <f>F253</f>
        <v>25000000</v>
      </c>
      <c r="G252" s="153"/>
    </row>
    <row r="253" spans="1:7" ht="44.25" customHeight="1">
      <c r="A253" s="155" t="s">
        <v>551</v>
      </c>
      <c r="B253" s="150" t="s">
        <v>554</v>
      </c>
      <c r="C253" s="150" t="s">
        <v>552</v>
      </c>
      <c r="D253" s="151">
        <f>'Прил 6'!G97</f>
        <v>7756951.9</v>
      </c>
      <c r="E253" s="151">
        <f>'Прил 6'!H97</f>
        <v>25000000</v>
      </c>
      <c r="F253" s="151">
        <f>'Прил 6'!I97</f>
        <v>25000000</v>
      </c>
      <c r="G253" s="153"/>
    </row>
    <row r="254" spans="1:6" ht="44.25" customHeight="1">
      <c r="A254" s="155" t="s">
        <v>555</v>
      </c>
      <c r="B254" s="150" t="s">
        <v>556</v>
      </c>
      <c r="C254" s="150"/>
      <c r="D254" s="151">
        <f>D255</f>
        <v>43273050</v>
      </c>
      <c r="E254" s="151">
        <f>E255</f>
        <v>0</v>
      </c>
      <c r="F254" s="151">
        <f>F255</f>
        <v>0</v>
      </c>
    </row>
    <row r="255" spans="1:6" ht="44.25" customHeight="1">
      <c r="A255" s="155" t="s">
        <v>551</v>
      </c>
      <c r="B255" s="150" t="s">
        <v>556</v>
      </c>
      <c r="C255" s="150" t="s">
        <v>552</v>
      </c>
      <c r="D255" s="151">
        <f>'Прил 6'!G99</f>
        <v>43273050</v>
      </c>
      <c r="E255" s="151">
        <f>'Прил 6'!H99</f>
        <v>0</v>
      </c>
      <c r="F255" s="151">
        <f>'Прил 6'!I99</f>
        <v>0</v>
      </c>
    </row>
    <row r="256" spans="1:6" ht="44.25" customHeight="1">
      <c r="A256" s="155" t="s">
        <v>557</v>
      </c>
      <c r="B256" s="150" t="s">
        <v>558</v>
      </c>
      <c r="C256" s="150"/>
      <c r="D256" s="151">
        <f>D257</f>
        <v>776480</v>
      </c>
      <c r="E256" s="151">
        <f>E257</f>
        <v>0</v>
      </c>
      <c r="F256" s="151">
        <f>F257</f>
        <v>0</v>
      </c>
    </row>
    <row r="257" spans="1:6" ht="44.25" customHeight="1">
      <c r="A257" s="155" t="s">
        <v>551</v>
      </c>
      <c r="B257" s="150" t="s">
        <v>558</v>
      </c>
      <c r="C257" s="150" t="s">
        <v>552</v>
      </c>
      <c r="D257" s="151">
        <f>'Прил 6'!G101</f>
        <v>776480</v>
      </c>
      <c r="E257" s="151">
        <f>'Прил 6'!H101</f>
        <v>0</v>
      </c>
      <c r="F257" s="151">
        <f>'Прил 6'!I101</f>
        <v>0</v>
      </c>
    </row>
    <row r="258" spans="1:6" ht="42.75" customHeight="1">
      <c r="A258" s="155" t="s">
        <v>559</v>
      </c>
      <c r="B258" s="150" t="s">
        <v>560</v>
      </c>
      <c r="C258" s="150"/>
      <c r="D258" s="151">
        <f>D259+D261+D263</f>
        <v>13330672</v>
      </c>
      <c r="E258" s="151">
        <f>E259+E261+E263</f>
        <v>30000000</v>
      </c>
      <c r="F258" s="151">
        <f>F259+F261+F263</f>
        <v>30000000</v>
      </c>
    </row>
    <row r="259" spans="1:6" ht="27.75" customHeight="1">
      <c r="A259" s="155" t="s">
        <v>549</v>
      </c>
      <c r="B259" s="150" t="s">
        <v>561</v>
      </c>
      <c r="C259" s="150"/>
      <c r="D259" s="151">
        <f>D260</f>
        <v>6140871</v>
      </c>
      <c r="E259" s="151">
        <f>E260</f>
        <v>0</v>
      </c>
      <c r="F259" s="151">
        <f>F260</f>
        <v>0</v>
      </c>
    </row>
    <row r="260" spans="1:6" ht="38.25" customHeight="1">
      <c r="A260" s="155" t="s">
        <v>407</v>
      </c>
      <c r="B260" s="150" t="s">
        <v>561</v>
      </c>
      <c r="C260" s="150" t="s">
        <v>438</v>
      </c>
      <c r="D260" s="151">
        <f>'Прил 6'!G104</f>
        <v>6140871</v>
      </c>
      <c r="E260" s="151">
        <f>'Прил 6'!H104</f>
        <v>0</v>
      </c>
      <c r="F260" s="151">
        <f>'Прил 6'!I104</f>
        <v>0</v>
      </c>
    </row>
    <row r="261" spans="1:6" ht="38.25" customHeight="1">
      <c r="A261" s="155" t="s">
        <v>562</v>
      </c>
      <c r="B261" s="150" t="s">
        <v>563</v>
      </c>
      <c r="C261" s="150"/>
      <c r="D261" s="151">
        <f>D262</f>
        <v>1100000</v>
      </c>
      <c r="E261" s="151">
        <f>E262</f>
        <v>30000000</v>
      </c>
      <c r="F261" s="151">
        <f>F262</f>
        <v>30000000</v>
      </c>
    </row>
    <row r="262" spans="1:6" ht="45" customHeight="1">
      <c r="A262" s="155" t="s">
        <v>407</v>
      </c>
      <c r="B262" s="150" t="s">
        <v>563</v>
      </c>
      <c r="C262" s="150" t="s">
        <v>438</v>
      </c>
      <c r="D262" s="151">
        <f>'Прил 6'!G106</f>
        <v>1100000</v>
      </c>
      <c r="E262" s="151">
        <f>'Прил 6'!H106</f>
        <v>30000000</v>
      </c>
      <c r="F262" s="151">
        <f>'Прил 6'!I106</f>
        <v>30000000</v>
      </c>
    </row>
    <row r="263" spans="1:6" ht="38.25" customHeight="1">
      <c r="A263" s="155" t="s">
        <v>555</v>
      </c>
      <c r="B263" s="150" t="s">
        <v>564</v>
      </c>
      <c r="C263" s="150"/>
      <c r="D263" s="151">
        <f>D264</f>
        <v>6089801</v>
      </c>
      <c r="E263" s="151">
        <f>E264</f>
        <v>0</v>
      </c>
      <c r="F263" s="151">
        <f>F264</f>
        <v>0</v>
      </c>
    </row>
    <row r="264" spans="1:6" ht="44.25" customHeight="1">
      <c r="A264" s="155" t="s">
        <v>407</v>
      </c>
      <c r="B264" s="150" t="s">
        <v>564</v>
      </c>
      <c r="C264" s="150" t="s">
        <v>438</v>
      </c>
      <c r="D264" s="151">
        <f>'Прил 6'!G108</f>
        <v>6089801</v>
      </c>
      <c r="E264" s="151">
        <f>'Прил 6'!H108</f>
        <v>0</v>
      </c>
      <c r="F264" s="151">
        <f>'Прил 6'!I108</f>
        <v>0</v>
      </c>
    </row>
    <row r="265" spans="1:6" ht="22.5" customHeight="1">
      <c r="A265" s="155" t="s">
        <v>565</v>
      </c>
      <c r="B265" s="150" t="s">
        <v>566</v>
      </c>
      <c r="C265" s="150"/>
      <c r="D265" s="151">
        <f aca="true" t="shared" si="28" ref="D265:F266">D266</f>
        <v>1814292.1</v>
      </c>
      <c r="E265" s="151">
        <f t="shared" si="28"/>
        <v>0</v>
      </c>
      <c r="F265" s="151">
        <f t="shared" si="28"/>
        <v>0</v>
      </c>
    </row>
    <row r="266" spans="1:6" ht="58.5" customHeight="1">
      <c r="A266" s="155" t="s">
        <v>567</v>
      </c>
      <c r="B266" s="150" t="s">
        <v>568</v>
      </c>
      <c r="C266" s="150"/>
      <c r="D266" s="151">
        <f t="shared" si="28"/>
        <v>1814292.1</v>
      </c>
      <c r="E266" s="151">
        <f t="shared" si="28"/>
        <v>0</v>
      </c>
      <c r="F266" s="151">
        <f t="shared" si="28"/>
        <v>0</v>
      </c>
    </row>
    <row r="267" spans="1:6" ht="38.25" customHeight="1">
      <c r="A267" s="155" t="s">
        <v>551</v>
      </c>
      <c r="B267" s="150" t="s">
        <v>568</v>
      </c>
      <c r="C267" s="150" t="s">
        <v>552</v>
      </c>
      <c r="D267" s="151">
        <f>'Прил 6'!G111</f>
        <v>1814292.1</v>
      </c>
      <c r="E267" s="151">
        <f>'Прил 6'!H111</f>
        <v>0</v>
      </c>
      <c r="F267" s="151">
        <f>'Прил 6'!I111</f>
        <v>0</v>
      </c>
    </row>
    <row r="268" spans="1:6" ht="38.25" customHeight="1">
      <c r="A268" s="155" t="s">
        <v>702</v>
      </c>
      <c r="B268" s="150" t="s">
        <v>703</v>
      </c>
      <c r="C268" s="150"/>
      <c r="D268" s="151">
        <f aca="true" t="shared" si="29" ref="D268:F270">D269</f>
        <v>100000</v>
      </c>
      <c r="E268" s="151">
        <f t="shared" si="29"/>
        <v>100000</v>
      </c>
      <c r="F268" s="151">
        <f t="shared" si="29"/>
        <v>100000</v>
      </c>
    </row>
    <row r="269" spans="1:6" ht="58.5" customHeight="1">
      <c r="A269" s="155" t="s">
        <v>704</v>
      </c>
      <c r="B269" s="150" t="s">
        <v>705</v>
      </c>
      <c r="C269" s="150"/>
      <c r="D269" s="151">
        <f t="shared" si="29"/>
        <v>100000</v>
      </c>
      <c r="E269" s="151">
        <f t="shared" si="29"/>
        <v>100000</v>
      </c>
      <c r="F269" s="151">
        <f t="shared" si="29"/>
        <v>100000</v>
      </c>
    </row>
    <row r="270" spans="1:6" ht="45.75" customHeight="1">
      <c r="A270" s="155" t="s">
        <v>706</v>
      </c>
      <c r="B270" s="150" t="s">
        <v>707</v>
      </c>
      <c r="C270" s="150"/>
      <c r="D270" s="151">
        <f t="shared" si="29"/>
        <v>100000</v>
      </c>
      <c r="E270" s="151">
        <f t="shared" si="29"/>
        <v>100000</v>
      </c>
      <c r="F270" s="151">
        <f t="shared" si="29"/>
        <v>100000</v>
      </c>
    </row>
    <row r="271" spans="1:6" ht="45.75" customHeight="1">
      <c r="A271" s="155" t="s">
        <v>456</v>
      </c>
      <c r="B271" s="150" t="s">
        <v>707</v>
      </c>
      <c r="C271" s="150" t="s">
        <v>457</v>
      </c>
      <c r="D271" s="151">
        <f>'Прил 6'!G408</f>
        <v>100000</v>
      </c>
      <c r="E271" s="151">
        <f>'Прил 6'!H408</f>
        <v>100000</v>
      </c>
      <c r="F271" s="151">
        <f>'Прил 6'!I408</f>
        <v>100000</v>
      </c>
    </row>
    <row r="272" spans="1:7" s="185" customFormat="1" ht="42" customHeight="1">
      <c r="A272" s="157" t="s">
        <v>408</v>
      </c>
      <c r="B272" s="144" t="s">
        <v>409</v>
      </c>
      <c r="C272" s="246"/>
      <c r="D272" s="145">
        <f>D273+D277</f>
        <v>432800</v>
      </c>
      <c r="E272" s="145">
        <f>E273+E277</f>
        <v>437880</v>
      </c>
      <c r="F272" s="145">
        <f>F273+F277</f>
        <v>443163</v>
      </c>
      <c r="G272" s="244"/>
    </row>
    <row r="273" spans="1:6" ht="44.25" customHeight="1">
      <c r="A273" s="155" t="s">
        <v>410</v>
      </c>
      <c r="B273" s="150" t="s">
        <v>411</v>
      </c>
      <c r="C273" s="156"/>
      <c r="D273" s="151">
        <f aca="true" t="shared" si="30" ref="D273:F275">D274</f>
        <v>305800</v>
      </c>
      <c r="E273" s="151">
        <f t="shared" si="30"/>
        <v>305800</v>
      </c>
      <c r="F273" s="151">
        <f t="shared" si="30"/>
        <v>305800</v>
      </c>
    </row>
    <row r="274" spans="1:6" ht="43.5" customHeight="1">
      <c r="A274" s="155" t="s">
        <v>412</v>
      </c>
      <c r="B274" s="150" t="s">
        <v>413</v>
      </c>
      <c r="C274" s="156"/>
      <c r="D274" s="151">
        <f t="shared" si="30"/>
        <v>305800</v>
      </c>
      <c r="E274" s="151">
        <f t="shared" si="30"/>
        <v>305800</v>
      </c>
      <c r="F274" s="151">
        <f t="shared" si="30"/>
        <v>305800</v>
      </c>
    </row>
    <row r="275" spans="1:6" ht="72" customHeight="1">
      <c r="A275" s="155" t="s">
        <v>414</v>
      </c>
      <c r="B275" s="150" t="s">
        <v>415</v>
      </c>
      <c r="C275" s="156"/>
      <c r="D275" s="151">
        <f t="shared" si="30"/>
        <v>305800</v>
      </c>
      <c r="E275" s="151">
        <f t="shared" si="30"/>
        <v>305800</v>
      </c>
      <c r="F275" s="151">
        <f t="shared" si="30"/>
        <v>305800</v>
      </c>
    </row>
    <row r="276" spans="1:6" ht="76.5" customHeight="1">
      <c r="A276" s="155" t="s">
        <v>371</v>
      </c>
      <c r="B276" s="150" t="s">
        <v>415</v>
      </c>
      <c r="C276" s="156">
        <v>100</v>
      </c>
      <c r="D276" s="151">
        <f>'Прил 6'!G27</f>
        <v>305800</v>
      </c>
      <c r="E276" s="151">
        <f>'Прил 6'!H27</f>
        <v>305800</v>
      </c>
      <c r="F276" s="151">
        <f>'Прил 6'!I27</f>
        <v>305800</v>
      </c>
    </row>
    <row r="277" spans="1:6" ht="45.75" customHeight="1">
      <c r="A277" s="168" t="s">
        <v>708</v>
      </c>
      <c r="B277" s="150" t="s">
        <v>709</v>
      </c>
      <c r="C277" s="150"/>
      <c r="D277" s="151">
        <f>D278+D281+D285</f>
        <v>127000</v>
      </c>
      <c r="E277" s="151">
        <f>E278+E281+E285</f>
        <v>132080</v>
      </c>
      <c r="F277" s="151">
        <f>F278+F281+F285</f>
        <v>137363</v>
      </c>
    </row>
    <row r="278" spans="1:6" ht="45" customHeight="1">
      <c r="A278" s="155" t="s">
        <v>710</v>
      </c>
      <c r="B278" s="150" t="s">
        <v>711</v>
      </c>
      <c r="C278" s="150"/>
      <c r="D278" s="151">
        <f aca="true" t="shared" si="31" ref="D278:F279">D279</f>
        <v>7000</v>
      </c>
      <c r="E278" s="151">
        <f t="shared" si="31"/>
        <v>7280</v>
      </c>
      <c r="F278" s="151">
        <f t="shared" si="31"/>
        <v>7571</v>
      </c>
    </row>
    <row r="279" spans="1:6" ht="45.75" customHeight="1">
      <c r="A279" s="155" t="s">
        <v>712</v>
      </c>
      <c r="B279" s="150" t="s">
        <v>713</v>
      </c>
      <c r="C279" s="150"/>
      <c r="D279" s="151">
        <f t="shared" si="31"/>
        <v>7000</v>
      </c>
      <c r="E279" s="151">
        <f t="shared" si="31"/>
        <v>7280</v>
      </c>
      <c r="F279" s="151">
        <f t="shared" si="31"/>
        <v>7571</v>
      </c>
    </row>
    <row r="280" spans="1:6" ht="47.25" customHeight="1">
      <c r="A280" s="155" t="s">
        <v>456</v>
      </c>
      <c r="B280" s="150" t="s">
        <v>713</v>
      </c>
      <c r="C280" s="150" t="s">
        <v>457</v>
      </c>
      <c r="D280" s="151">
        <f>'Прил 6'!G413</f>
        <v>7000</v>
      </c>
      <c r="E280" s="151">
        <f>'Прил 6'!H413</f>
        <v>7280</v>
      </c>
      <c r="F280" s="151">
        <f>'Прил 6'!I413</f>
        <v>7571</v>
      </c>
    </row>
    <row r="281" spans="1:6" ht="47.25" customHeight="1">
      <c r="A281" s="155" t="s">
        <v>714</v>
      </c>
      <c r="B281" s="150" t="s">
        <v>715</v>
      </c>
      <c r="C281" s="150"/>
      <c r="D281" s="151">
        <f>D282</f>
        <v>110000</v>
      </c>
      <c r="E281" s="151">
        <f>E282</f>
        <v>114400</v>
      </c>
      <c r="F281" s="151">
        <f>F282</f>
        <v>118976</v>
      </c>
    </row>
    <row r="282" spans="1:6" ht="47.25" customHeight="1">
      <c r="A282" s="155" t="s">
        <v>712</v>
      </c>
      <c r="B282" s="150" t="s">
        <v>716</v>
      </c>
      <c r="C282" s="150"/>
      <c r="D282" s="151">
        <f>D283+D284</f>
        <v>110000</v>
      </c>
      <c r="E282" s="151">
        <f>E283+E284</f>
        <v>114400</v>
      </c>
      <c r="F282" s="151">
        <f>F283+F284</f>
        <v>118976</v>
      </c>
    </row>
    <row r="283" spans="1:6" ht="47.25" customHeight="1">
      <c r="A283" s="155" t="s">
        <v>407</v>
      </c>
      <c r="B283" s="150" t="s">
        <v>716</v>
      </c>
      <c r="C283" s="150" t="s">
        <v>438</v>
      </c>
      <c r="D283" s="151">
        <f>'Прил 6'!G454</f>
        <v>90000</v>
      </c>
      <c r="E283" s="151">
        <f>'Прил 6'!H454</f>
        <v>94400</v>
      </c>
      <c r="F283" s="151">
        <f>'Прил 6'!I454</f>
        <v>98976</v>
      </c>
    </row>
    <row r="284" spans="1:6" ht="47.25" customHeight="1">
      <c r="A284" s="155" t="s">
        <v>456</v>
      </c>
      <c r="B284" s="150" t="s">
        <v>716</v>
      </c>
      <c r="C284" s="150" t="s">
        <v>457</v>
      </c>
      <c r="D284" s="151">
        <f>'Прил 6'!G416</f>
        <v>20000</v>
      </c>
      <c r="E284" s="151">
        <f>'Прил 6'!H416</f>
        <v>20000</v>
      </c>
      <c r="F284" s="151">
        <f>'Прил 6'!I416</f>
        <v>20000</v>
      </c>
    </row>
    <row r="285" spans="1:6" ht="99.75" customHeight="1">
      <c r="A285" s="155" t="s">
        <v>765</v>
      </c>
      <c r="B285" s="150" t="s">
        <v>766</v>
      </c>
      <c r="C285" s="150"/>
      <c r="D285" s="151">
        <f aca="true" t="shared" si="32" ref="D285:F286">D286</f>
        <v>10000</v>
      </c>
      <c r="E285" s="151">
        <f t="shared" si="32"/>
        <v>10400</v>
      </c>
      <c r="F285" s="151">
        <f t="shared" si="32"/>
        <v>10816</v>
      </c>
    </row>
    <row r="286" spans="1:6" ht="47.25" customHeight="1">
      <c r="A286" s="155" t="s">
        <v>712</v>
      </c>
      <c r="B286" s="150" t="s">
        <v>767</v>
      </c>
      <c r="C286" s="150"/>
      <c r="D286" s="151">
        <f t="shared" si="32"/>
        <v>10000</v>
      </c>
      <c r="E286" s="151">
        <f t="shared" si="32"/>
        <v>10400</v>
      </c>
      <c r="F286" s="151">
        <f t="shared" si="32"/>
        <v>10816</v>
      </c>
    </row>
    <row r="287" spans="1:6" ht="47.25" customHeight="1">
      <c r="A287" s="155" t="s">
        <v>407</v>
      </c>
      <c r="B287" s="150" t="s">
        <v>768</v>
      </c>
      <c r="C287" s="150" t="s">
        <v>438</v>
      </c>
      <c r="D287" s="151">
        <f>'Прил 6'!G457</f>
        <v>10000</v>
      </c>
      <c r="E287" s="151">
        <f>'Прил 6'!H457</f>
        <v>10400</v>
      </c>
      <c r="F287" s="151">
        <f>'Прил 6'!I457</f>
        <v>10816</v>
      </c>
    </row>
    <row r="288" spans="1:7" s="185" customFormat="1" ht="81" customHeight="1">
      <c r="A288" s="157" t="s">
        <v>526</v>
      </c>
      <c r="B288" s="144" t="s">
        <v>527</v>
      </c>
      <c r="C288" s="144"/>
      <c r="D288" s="145">
        <f>D289</f>
        <v>760086.41</v>
      </c>
      <c r="E288" s="145">
        <f>E289</f>
        <v>147709.82</v>
      </c>
      <c r="F288" s="145">
        <f>F289</f>
        <v>144470.95</v>
      </c>
      <c r="G288" s="244"/>
    </row>
    <row r="289" spans="1:6" ht="63" customHeight="1">
      <c r="A289" s="155" t="s">
        <v>528</v>
      </c>
      <c r="B289" s="150" t="s">
        <v>529</v>
      </c>
      <c r="C289" s="150"/>
      <c r="D289" s="151">
        <f>D290+D294</f>
        <v>760086.41</v>
      </c>
      <c r="E289" s="151">
        <f>E290+E294</f>
        <v>147709.82</v>
      </c>
      <c r="F289" s="151">
        <f>F290+F294</f>
        <v>144470.95</v>
      </c>
    </row>
    <row r="290" spans="1:6" ht="78.75" customHeight="1">
      <c r="A290" s="155" t="s">
        <v>530</v>
      </c>
      <c r="B290" s="150" t="s">
        <v>531</v>
      </c>
      <c r="C290" s="150"/>
      <c r="D290" s="151">
        <f>D291</f>
        <v>641526.41</v>
      </c>
      <c r="E290" s="151">
        <f>E291</f>
        <v>29149.82</v>
      </c>
      <c r="F290" s="151">
        <f>F291</f>
        <v>25910.949999999997</v>
      </c>
    </row>
    <row r="291" spans="1:6" ht="64.5" customHeight="1">
      <c r="A291" s="155" t="s">
        <v>532</v>
      </c>
      <c r="B291" s="150" t="s">
        <v>533</v>
      </c>
      <c r="C291" s="150"/>
      <c r="D291" s="151">
        <f>D292+D293</f>
        <v>641526.41</v>
      </c>
      <c r="E291" s="151">
        <f>E292+E293</f>
        <v>29149.82</v>
      </c>
      <c r="F291" s="151">
        <f>F292+F293</f>
        <v>25910.949999999997</v>
      </c>
    </row>
    <row r="292" spans="1:6" ht="46.5" customHeight="1">
      <c r="A292" s="155" t="s">
        <v>407</v>
      </c>
      <c r="B292" s="150" t="s">
        <v>533</v>
      </c>
      <c r="C292" s="150" t="s">
        <v>438</v>
      </c>
      <c r="D292" s="151">
        <f>'Прил 6'!G88</f>
        <v>36021.88</v>
      </c>
      <c r="E292" s="151">
        <f>'Прил 6'!H88</f>
        <v>0</v>
      </c>
      <c r="F292" s="151">
        <f>'Прил 6'!I88</f>
        <v>0</v>
      </c>
    </row>
    <row r="293" spans="1:6" ht="40.5" customHeight="1">
      <c r="A293" s="155" t="s">
        <v>456</v>
      </c>
      <c r="B293" s="150" t="s">
        <v>533</v>
      </c>
      <c r="C293" s="150" t="s">
        <v>457</v>
      </c>
      <c r="D293" s="151">
        <f>'Прил 6'!G357+'Прил 6'!G421+'Прил 6'!G517</f>
        <v>605504.53</v>
      </c>
      <c r="E293" s="151">
        <f>'Прил 6'!H357+'Прил 6'!H421+'Прил 6'!H517</f>
        <v>29149.82</v>
      </c>
      <c r="F293" s="151">
        <f>'Прил 6'!I357+'Прил 6'!I421+'Прил 6'!I517</f>
        <v>25910.949999999997</v>
      </c>
    </row>
    <row r="294" spans="1:6" ht="63.75" customHeight="1">
      <c r="A294" s="155" t="s">
        <v>717</v>
      </c>
      <c r="B294" s="150" t="s">
        <v>718</v>
      </c>
      <c r="C294" s="150"/>
      <c r="D294" s="151">
        <f aca="true" t="shared" si="33" ref="D294:F295">D295</f>
        <v>118560</v>
      </c>
      <c r="E294" s="151">
        <f t="shared" si="33"/>
        <v>118560</v>
      </c>
      <c r="F294" s="151">
        <f t="shared" si="33"/>
        <v>118560</v>
      </c>
    </row>
    <row r="295" spans="1:6" ht="57.75" customHeight="1">
      <c r="A295" s="155" t="s">
        <v>532</v>
      </c>
      <c r="B295" s="150" t="s">
        <v>719</v>
      </c>
      <c r="C295" s="150"/>
      <c r="D295" s="151">
        <f t="shared" si="33"/>
        <v>118560</v>
      </c>
      <c r="E295" s="151">
        <f t="shared" si="33"/>
        <v>118560</v>
      </c>
      <c r="F295" s="151">
        <f t="shared" si="33"/>
        <v>118560</v>
      </c>
    </row>
    <row r="296" spans="1:6" ht="46.5" customHeight="1">
      <c r="A296" s="155" t="s">
        <v>456</v>
      </c>
      <c r="B296" s="150" t="s">
        <v>719</v>
      </c>
      <c r="C296" s="150" t="s">
        <v>457</v>
      </c>
      <c r="D296" s="151">
        <f>'Прил 6'!G424</f>
        <v>118560</v>
      </c>
      <c r="E296" s="151">
        <f>'Прил 6'!H424</f>
        <v>118560</v>
      </c>
      <c r="F296" s="151">
        <f>'Прил 6'!I424</f>
        <v>118560</v>
      </c>
    </row>
    <row r="297" spans="1:8" s="185" customFormat="1" ht="38.25" customHeight="1">
      <c r="A297" s="157" t="s">
        <v>431</v>
      </c>
      <c r="B297" s="144" t="s">
        <v>432</v>
      </c>
      <c r="C297" s="144"/>
      <c r="D297" s="145">
        <f>D298+D304</f>
        <v>45652742.8</v>
      </c>
      <c r="E297" s="145">
        <f>E298+E304</f>
        <v>32401116.8</v>
      </c>
      <c r="F297" s="145">
        <f>F298+F304</f>
        <v>32401116.8</v>
      </c>
      <c r="G297" s="244"/>
      <c r="H297" s="244"/>
    </row>
    <row r="298" spans="1:8" ht="38.25" customHeight="1">
      <c r="A298" s="155" t="s">
        <v>875</v>
      </c>
      <c r="B298" s="150" t="s">
        <v>876</v>
      </c>
      <c r="C298" s="150"/>
      <c r="D298" s="151">
        <f aca="true" t="shared" si="34" ref="D298:F300">D299</f>
        <v>41804260</v>
      </c>
      <c r="E298" s="151">
        <f t="shared" si="34"/>
        <v>28552634</v>
      </c>
      <c r="F298" s="151">
        <f t="shared" si="34"/>
        <v>28552634</v>
      </c>
      <c r="G298" s="153"/>
      <c r="H298" s="153"/>
    </row>
    <row r="299" spans="1:8" ht="38.25" customHeight="1">
      <c r="A299" s="159" t="s">
        <v>877</v>
      </c>
      <c r="B299" s="150" t="s">
        <v>878</v>
      </c>
      <c r="C299" s="150"/>
      <c r="D299" s="151">
        <f>D300+D302</f>
        <v>41804260</v>
      </c>
      <c r="E299" s="151">
        <f>E300+E302</f>
        <v>28552634</v>
      </c>
      <c r="F299" s="151">
        <f>F300+F302</f>
        <v>28552634</v>
      </c>
      <c r="G299" s="153"/>
      <c r="H299" s="153"/>
    </row>
    <row r="300" spans="1:7" ht="58.5" customHeight="1">
      <c r="A300" s="155" t="s">
        <v>879</v>
      </c>
      <c r="B300" s="150" t="s">
        <v>880</v>
      </c>
      <c r="C300" s="150"/>
      <c r="D300" s="151">
        <f t="shared" si="34"/>
        <v>35690792</v>
      </c>
      <c r="E300" s="151">
        <f t="shared" si="34"/>
        <v>28552634</v>
      </c>
      <c r="F300" s="151">
        <f t="shared" si="34"/>
        <v>28552634</v>
      </c>
      <c r="G300" s="153"/>
    </row>
    <row r="301" spans="1:7" ht="29.25" customHeight="1">
      <c r="A301" s="155" t="s">
        <v>509</v>
      </c>
      <c r="B301" s="150" t="s">
        <v>880</v>
      </c>
      <c r="C301" s="150" t="s">
        <v>510</v>
      </c>
      <c r="D301" s="151">
        <f>'Прил 6'!G316</f>
        <v>35690792</v>
      </c>
      <c r="E301" s="151">
        <f>'Прил 6'!H316</f>
        <v>28552634</v>
      </c>
      <c r="F301" s="151">
        <f>'Прил 6'!I316</f>
        <v>28552634</v>
      </c>
      <c r="G301" s="153"/>
    </row>
    <row r="302" spans="1:7" ht="49.5" customHeight="1">
      <c r="A302" s="317" t="s">
        <v>1054</v>
      </c>
      <c r="B302" s="318" t="s">
        <v>980</v>
      </c>
      <c r="C302" s="318"/>
      <c r="D302" s="151">
        <f>D303</f>
        <v>6113468</v>
      </c>
      <c r="E302" s="151">
        <f>E303</f>
        <v>0</v>
      </c>
      <c r="F302" s="151">
        <f>F303</f>
        <v>0</v>
      </c>
      <c r="G302" s="153"/>
    </row>
    <row r="303" spans="1:7" ht="29.25" customHeight="1">
      <c r="A303" s="317" t="s">
        <v>509</v>
      </c>
      <c r="B303" s="318" t="s">
        <v>980</v>
      </c>
      <c r="C303" s="318" t="s">
        <v>510</v>
      </c>
      <c r="D303" s="151">
        <f>'Прил 6'!G318</f>
        <v>6113468</v>
      </c>
      <c r="E303" s="151">
        <f>'Прил 6'!H318</f>
        <v>0</v>
      </c>
      <c r="F303" s="151">
        <f>'Прил 6'!I318</f>
        <v>0</v>
      </c>
      <c r="G303" s="153"/>
    </row>
    <row r="304" spans="1:6" ht="41.25" customHeight="1">
      <c r="A304" s="155" t="s">
        <v>433</v>
      </c>
      <c r="B304" s="150" t="s">
        <v>434</v>
      </c>
      <c r="C304" s="150"/>
      <c r="D304" s="151">
        <f aca="true" t="shared" si="35" ref="D304:F305">D305</f>
        <v>3848482.8</v>
      </c>
      <c r="E304" s="151">
        <f t="shared" si="35"/>
        <v>3848482.8</v>
      </c>
      <c r="F304" s="151">
        <f t="shared" si="35"/>
        <v>3848482.8000000003</v>
      </c>
    </row>
    <row r="305" spans="1:6" ht="38.25" customHeight="1">
      <c r="A305" s="155" t="s">
        <v>435</v>
      </c>
      <c r="B305" s="150" t="s">
        <v>436</v>
      </c>
      <c r="C305" s="150"/>
      <c r="D305" s="151">
        <f t="shared" si="35"/>
        <v>3848482.8</v>
      </c>
      <c r="E305" s="151">
        <f t="shared" si="35"/>
        <v>3848482.8</v>
      </c>
      <c r="F305" s="151">
        <f t="shared" si="35"/>
        <v>3848482.8000000003</v>
      </c>
    </row>
    <row r="306" spans="1:6" ht="43.5" customHeight="1">
      <c r="A306" s="155" t="s">
        <v>369</v>
      </c>
      <c r="B306" s="150" t="s">
        <v>437</v>
      </c>
      <c r="C306" s="150"/>
      <c r="D306" s="151">
        <f>D307+D308</f>
        <v>3848482.8</v>
      </c>
      <c r="E306" s="151">
        <f>E307+E308</f>
        <v>3848482.8</v>
      </c>
      <c r="F306" s="151">
        <f>F307+F308</f>
        <v>3848482.8000000003</v>
      </c>
    </row>
    <row r="307" spans="1:6" ht="87" customHeight="1">
      <c r="A307" s="155" t="s">
        <v>371</v>
      </c>
      <c r="B307" s="150" t="s">
        <v>437</v>
      </c>
      <c r="C307" s="150" t="s">
        <v>379</v>
      </c>
      <c r="D307" s="151">
        <f>'Прил 6'!G298</f>
        <v>3776778</v>
      </c>
      <c r="E307" s="151">
        <f>'Прил 6'!H298</f>
        <v>3772730.28</v>
      </c>
      <c r="F307" s="151">
        <f>'Прил 6'!I298</f>
        <v>3768682.56</v>
      </c>
    </row>
    <row r="308" spans="1:6" ht="37.5">
      <c r="A308" s="155" t="s">
        <v>407</v>
      </c>
      <c r="B308" s="150" t="s">
        <v>437</v>
      </c>
      <c r="C308" s="150" t="s">
        <v>438</v>
      </c>
      <c r="D308" s="151">
        <f>'Прил 6'!G299</f>
        <v>71704.8</v>
      </c>
      <c r="E308" s="151">
        <f>'Прил 6'!H299</f>
        <v>75752.52</v>
      </c>
      <c r="F308" s="151">
        <f>'Прил 6'!I299</f>
        <v>79800.24</v>
      </c>
    </row>
    <row r="309" spans="1:7" s="185" customFormat="1" ht="48" customHeight="1">
      <c r="A309" s="157" t="s">
        <v>616</v>
      </c>
      <c r="B309" s="144" t="s">
        <v>617</v>
      </c>
      <c r="C309" s="144"/>
      <c r="D309" s="247">
        <f aca="true" t="shared" si="36" ref="D309:F310">D310</f>
        <v>3780000</v>
      </c>
      <c r="E309" s="247">
        <f t="shared" si="36"/>
        <v>0</v>
      </c>
      <c r="F309" s="247">
        <f t="shared" si="36"/>
        <v>0</v>
      </c>
      <c r="G309" s="244"/>
    </row>
    <row r="310" spans="1:6" ht="48.75" customHeight="1">
      <c r="A310" s="155" t="s">
        <v>618</v>
      </c>
      <c r="B310" s="150" t="s">
        <v>619</v>
      </c>
      <c r="C310" s="150"/>
      <c r="D310" s="169">
        <f t="shared" si="36"/>
        <v>3780000</v>
      </c>
      <c r="E310" s="169">
        <f t="shared" si="36"/>
        <v>0</v>
      </c>
      <c r="F310" s="169">
        <f t="shared" si="36"/>
        <v>0</v>
      </c>
    </row>
    <row r="311" spans="1:6" ht="43.5" customHeight="1">
      <c r="A311" s="155" t="s">
        <v>620</v>
      </c>
      <c r="B311" s="150" t="s">
        <v>621</v>
      </c>
      <c r="C311" s="150"/>
      <c r="D311" s="169">
        <f>D312+D314</f>
        <v>3780000</v>
      </c>
      <c r="E311" s="169">
        <f>E312+E314</f>
        <v>0</v>
      </c>
      <c r="F311" s="169">
        <f>F312+F314</f>
        <v>0</v>
      </c>
    </row>
    <row r="312" spans="1:6" ht="41.25" customHeight="1">
      <c r="A312" s="155" t="s">
        <v>622</v>
      </c>
      <c r="B312" s="150" t="s">
        <v>623</v>
      </c>
      <c r="C312" s="150"/>
      <c r="D312" s="169">
        <f>D313</f>
        <v>1300000</v>
      </c>
      <c r="E312" s="169">
        <f>E313</f>
        <v>0</v>
      </c>
      <c r="F312" s="169">
        <f>F313</f>
        <v>0</v>
      </c>
    </row>
    <row r="313" spans="1:6" ht="42" customHeight="1">
      <c r="A313" s="155" t="s">
        <v>551</v>
      </c>
      <c r="B313" s="150" t="s">
        <v>623</v>
      </c>
      <c r="C313" s="150" t="s">
        <v>552</v>
      </c>
      <c r="D313" s="169">
        <f>'Прил 6'!G157</f>
        <v>1300000</v>
      </c>
      <c r="E313" s="169">
        <f>'Прил 6'!H157</f>
        <v>0</v>
      </c>
      <c r="F313" s="169">
        <f>'Прил 6'!I157</f>
        <v>0</v>
      </c>
    </row>
    <row r="314" spans="1:6" ht="42" customHeight="1">
      <c r="A314" s="155" t="s">
        <v>624</v>
      </c>
      <c r="B314" s="161" t="s">
        <v>625</v>
      </c>
      <c r="C314" s="150"/>
      <c r="D314" s="169">
        <f>D315</f>
        <v>2480000</v>
      </c>
      <c r="E314" s="169">
        <f>E315</f>
        <v>0</v>
      </c>
      <c r="F314" s="169">
        <f>F315</f>
        <v>0</v>
      </c>
    </row>
    <row r="315" spans="1:6" ht="42" customHeight="1">
      <c r="A315" s="155" t="s">
        <v>551</v>
      </c>
      <c r="B315" s="161" t="s">
        <v>625</v>
      </c>
      <c r="C315" s="150" t="s">
        <v>552</v>
      </c>
      <c r="D315" s="169">
        <f>'Прил 6'!G159</f>
        <v>2480000</v>
      </c>
      <c r="E315" s="169">
        <f>'Прил 6'!H159</f>
        <v>0</v>
      </c>
      <c r="F315" s="169">
        <f>'Прил 6'!I159</f>
        <v>0</v>
      </c>
    </row>
    <row r="316" spans="1:7" s="185" customFormat="1" ht="46.5" customHeight="1">
      <c r="A316" s="157" t="s">
        <v>439</v>
      </c>
      <c r="B316" s="144" t="s">
        <v>440</v>
      </c>
      <c r="C316" s="246"/>
      <c r="D316" s="247">
        <f>D317+D321</f>
        <v>481000</v>
      </c>
      <c r="E316" s="247">
        <f>E317+E321</f>
        <v>488008</v>
      </c>
      <c r="F316" s="247">
        <f>F317+F321</f>
        <v>495296.32</v>
      </c>
      <c r="G316" s="244"/>
    </row>
    <row r="317" spans="1:7" s="185" customFormat="1" ht="46.5" customHeight="1">
      <c r="A317" s="155" t="s">
        <v>536</v>
      </c>
      <c r="B317" s="150" t="s">
        <v>537</v>
      </c>
      <c r="C317" s="150"/>
      <c r="D317" s="169">
        <f aca="true" t="shared" si="37" ref="D317:F319">D318</f>
        <v>175200</v>
      </c>
      <c r="E317" s="169">
        <f t="shared" si="37"/>
        <v>182208</v>
      </c>
      <c r="F317" s="169">
        <f t="shared" si="37"/>
        <v>189496.32</v>
      </c>
      <c r="G317" s="244"/>
    </row>
    <row r="318" spans="1:7" s="185" customFormat="1" ht="46.5" customHeight="1">
      <c r="A318" s="155" t="s">
        <v>538</v>
      </c>
      <c r="B318" s="150" t="s">
        <v>539</v>
      </c>
      <c r="C318" s="150"/>
      <c r="D318" s="169">
        <f t="shared" si="37"/>
        <v>175200</v>
      </c>
      <c r="E318" s="169">
        <f t="shared" si="37"/>
        <v>182208</v>
      </c>
      <c r="F318" s="169">
        <f t="shared" si="37"/>
        <v>189496.32</v>
      </c>
      <c r="G318" s="244"/>
    </row>
    <row r="319" spans="1:7" s="185" customFormat="1" ht="46.5" customHeight="1">
      <c r="A319" s="155" t="s">
        <v>540</v>
      </c>
      <c r="B319" s="150" t="s">
        <v>541</v>
      </c>
      <c r="C319" s="150"/>
      <c r="D319" s="169">
        <f t="shared" si="37"/>
        <v>175200</v>
      </c>
      <c r="E319" s="169">
        <f t="shared" si="37"/>
        <v>182208</v>
      </c>
      <c r="F319" s="169">
        <f t="shared" si="37"/>
        <v>189496.32</v>
      </c>
      <c r="G319" s="244"/>
    </row>
    <row r="320" spans="1:7" s="185" customFormat="1" ht="46.5" customHeight="1">
      <c r="A320" s="155" t="s">
        <v>456</v>
      </c>
      <c r="B320" s="150" t="s">
        <v>541</v>
      </c>
      <c r="C320" s="150" t="s">
        <v>457</v>
      </c>
      <c r="D320" s="169">
        <f>'Прил 6'!G326</f>
        <v>175200</v>
      </c>
      <c r="E320" s="169">
        <f>'Прил 6'!H326</f>
        <v>182208</v>
      </c>
      <c r="F320" s="169">
        <f>'Прил 6'!I326</f>
        <v>189496.32</v>
      </c>
      <c r="G320" s="244"/>
    </row>
    <row r="321" spans="1:6" ht="25.5" customHeight="1">
      <c r="A321" s="155" t="s">
        <v>441</v>
      </c>
      <c r="B321" s="150" t="s">
        <v>442</v>
      </c>
      <c r="C321" s="156"/>
      <c r="D321" s="169">
        <f aca="true" t="shared" si="38" ref="D321:F323">D322</f>
        <v>305800</v>
      </c>
      <c r="E321" s="169">
        <f t="shared" si="38"/>
        <v>305800</v>
      </c>
      <c r="F321" s="169">
        <f t="shared" si="38"/>
        <v>305800</v>
      </c>
    </row>
    <row r="322" spans="1:6" ht="64.5" customHeight="1">
      <c r="A322" s="159" t="s">
        <v>443</v>
      </c>
      <c r="B322" s="150" t="s">
        <v>444</v>
      </c>
      <c r="C322" s="156"/>
      <c r="D322" s="169">
        <f t="shared" si="38"/>
        <v>305800</v>
      </c>
      <c r="E322" s="169">
        <f t="shared" si="38"/>
        <v>305800</v>
      </c>
      <c r="F322" s="169">
        <f t="shared" si="38"/>
        <v>305800</v>
      </c>
    </row>
    <row r="323" spans="1:6" ht="39.75" customHeight="1">
      <c r="A323" s="155" t="s">
        <v>445</v>
      </c>
      <c r="B323" s="150" t="s">
        <v>446</v>
      </c>
      <c r="C323" s="156"/>
      <c r="D323" s="169">
        <f t="shared" si="38"/>
        <v>305800</v>
      </c>
      <c r="E323" s="169">
        <f t="shared" si="38"/>
        <v>305800</v>
      </c>
      <c r="F323" s="169">
        <f t="shared" si="38"/>
        <v>305800</v>
      </c>
    </row>
    <row r="324" spans="1:6" ht="82.5" customHeight="1">
      <c r="A324" s="155" t="s">
        <v>371</v>
      </c>
      <c r="B324" s="150" t="s">
        <v>446</v>
      </c>
      <c r="C324" s="156">
        <v>100</v>
      </c>
      <c r="D324" s="169">
        <f>'Прил 6'!G304</f>
        <v>305800</v>
      </c>
      <c r="E324" s="169">
        <f>'Прил 6'!H304</f>
        <v>305800</v>
      </c>
      <c r="F324" s="169">
        <f>'Прил 6'!I304</f>
        <v>305800</v>
      </c>
    </row>
    <row r="325" spans="1:7" s="185" customFormat="1" ht="49.5" customHeight="1">
      <c r="A325" s="157" t="s">
        <v>585</v>
      </c>
      <c r="B325" s="144" t="s">
        <v>586</v>
      </c>
      <c r="C325" s="144"/>
      <c r="D325" s="145">
        <f aca="true" t="shared" si="39" ref="D325:F328">D326</f>
        <v>90000</v>
      </c>
      <c r="E325" s="145">
        <f t="shared" si="39"/>
        <v>0</v>
      </c>
      <c r="F325" s="145">
        <f t="shared" si="39"/>
        <v>0</v>
      </c>
      <c r="G325" s="244"/>
    </row>
    <row r="326" spans="1:6" ht="48.75" customHeight="1">
      <c r="A326" s="155" t="s">
        <v>587</v>
      </c>
      <c r="B326" s="150" t="s">
        <v>588</v>
      </c>
      <c r="C326" s="150"/>
      <c r="D326" s="151">
        <f t="shared" si="39"/>
        <v>90000</v>
      </c>
      <c r="E326" s="151">
        <f t="shared" si="39"/>
        <v>0</v>
      </c>
      <c r="F326" s="151">
        <f t="shared" si="39"/>
        <v>0</v>
      </c>
    </row>
    <row r="327" spans="1:6" ht="48.75" customHeight="1">
      <c r="A327" s="155" t="s">
        <v>589</v>
      </c>
      <c r="B327" s="150" t="s">
        <v>590</v>
      </c>
      <c r="C327" s="150"/>
      <c r="D327" s="151">
        <f t="shared" si="39"/>
        <v>90000</v>
      </c>
      <c r="E327" s="151">
        <f t="shared" si="39"/>
        <v>0</v>
      </c>
      <c r="F327" s="151">
        <f t="shared" si="39"/>
        <v>0</v>
      </c>
    </row>
    <row r="328" spans="1:6" ht="65.25" customHeight="1">
      <c r="A328" s="155" t="s">
        <v>591</v>
      </c>
      <c r="B328" s="150" t="s">
        <v>592</v>
      </c>
      <c r="C328" s="150"/>
      <c r="D328" s="151">
        <f t="shared" si="39"/>
        <v>90000</v>
      </c>
      <c r="E328" s="151">
        <f t="shared" si="39"/>
        <v>0</v>
      </c>
      <c r="F328" s="151">
        <f t="shared" si="39"/>
        <v>0</v>
      </c>
    </row>
    <row r="329" spans="1:6" ht="32.25" customHeight="1">
      <c r="A329" s="155" t="s">
        <v>505</v>
      </c>
      <c r="B329" s="150" t="s">
        <v>592</v>
      </c>
      <c r="C329" s="150" t="s">
        <v>506</v>
      </c>
      <c r="D329" s="151">
        <f>'Прил 6'!G127</f>
        <v>90000</v>
      </c>
      <c r="E329" s="151">
        <f>'Прил 6'!H127</f>
        <v>0</v>
      </c>
      <c r="F329" s="151">
        <f>'Прил 6'!I127</f>
        <v>0</v>
      </c>
    </row>
    <row r="330" spans="1:11" ht="44.25" customHeight="1">
      <c r="A330" s="242" t="s">
        <v>365</v>
      </c>
      <c r="B330" s="144" t="s">
        <v>366</v>
      </c>
      <c r="C330" s="144"/>
      <c r="D330" s="247">
        <f aca="true" t="shared" si="40" ref="D330:F332">D331</f>
        <v>1719087</v>
      </c>
      <c r="E330" s="247">
        <f t="shared" si="40"/>
        <v>1719087</v>
      </c>
      <c r="F330" s="247">
        <f t="shared" si="40"/>
        <v>1719087</v>
      </c>
      <c r="G330" s="153"/>
      <c r="H330" s="153"/>
      <c r="I330" s="153"/>
      <c r="J330" s="153"/>
      <c r="K330" s="153"/>
    </row>
    <row r="331" spans="1:9" ht="29.25" customHeight="1">
      <c r="A331" s="155" t="s">
        <v>367</v>
      </c>
      <c r="B331" s="150" t="s">
        <v>368</v>
      </c>
      <c r="C331" s="150"/>
      <c r="D331" s="169">
        <f t="shared" si="40"/>
        <v>1719087</v>
      </c>
      <c r="E331" s="169">
        <f t="shared" si="40"/>
        <v>1719087</v>
      </c>
      <c r="F331" s="169">
        <f t="shared" si="40"/>
        <v>1719087</v>
      </c>
      <c r="G331" s="153"/>
      <c r="H331" s="153"/>
      <c r="I331" s="153"/>
    </row>
    <row r="332" spans="1:6" ht="40.5" customHeight="1">
      <c r="A332" s="248" t="s">
        <v>369</v>
      </c>
      <c r="B332" s="150" t="s">
        <v>370</v>
      </c>
      <c r="C332" s="150"/>
      <c r="D332" s="169">
        <f t="shared" si="40"/>
        <v>1719087</v>
      </c>
      <c r="E332" s="169">
        <f t="shared" si="40"/>
        <v>1719087</v>
      </c>
      <c r="F332" s="169">
        <f t="shared" si="40"/>
        <v>1719087</v>
      </c>
    </row>
    <row r="333" spans="1:6" ht="79.5" customHeight="1">
      <c r="A333" s="155" t="s">
        <v>371</v>
      </c>
      <c r="B333" s="150" t="s">
        <v>370</v>
      </c>
      <c r="C333" s="156">
        <v>100</v>
      </c>
      <c r="D333" s="169">
        <f>'Прил 6'!G14</f>
        <v>1719087</v>
      </c>
      <c r="E333" s="169">
        <f>'Прил 6'!H14</f>
        <v>1719087</v>
      </c>
      <c r="F333" s="169">
        <f>'Прил 6'!I14</f>
        <v>1719087</v>
      </c>
    </row>
    <row r="334" spans="1:7" ht="45" customHeight="1">
      <c r="A334" s="242" t="s">
        <v>416</v>
      </c>
      <c r="B334" s="144" t="s">
        <v>417</v>
      </c>
      <c r="C334" s="246"/>
      <c r="D334" s="247">
        <f>D335</f>
        <v>24102813</v>
      </c>
      <c r="E334" s="247">
        <f>E335</f>
        <v>23686368</v>
      </c>
      <c r="F334" s="247">
        <f>F335</f>
        <v>23686368</v>
      </c>
      <c r="G334" s="153"/>
    </row>
    <row r="335" spans="1:6" ht="47.25" customHeight="1">
      <c r="A335" s="155" t="s">
        <v>418</v>
      </c>
      <c r="B335" s="150" t="s">
        <v>419</v>
      </c>
      <c r="C335" s="156"/>
      <c r="D335" s="169">
        <f>D336+D339</f>
        <v>24102813</v>
      </c>
      <c r="E335" s="169">
        <f>E336+E339</f>
        <v>23686368</v>
      </c>
      <c r="F335" s="169">
        <f>F336+F339</f>
        <v>23686368</v>
      </c>
    </row>
    <row r="336" spans="1:6" ht="45" customHeight="1">
      <c r="A336" s="155" t="s">
        <v>369</v>
      </c>
      <c r="B336" s="150" t="s">
        <v>420</v>
      </c>
      <c r="C336" s="156"/>
      <c r="D336" s="169">
        <f>D337+D338</f>
        <v>23686368</v>
      </c>
      <c r="E336" s="169">
        <f>E337+E338</f>
        <v>23686368</v>
      </c>
      <c r="F336" s="169">
        <f>F337+F338</f>
        <v>23686368</v>
      </c>
    </row>
    <row r="337" spans="1:6" ht="91.5" customHeight="1">
      <c r="A337" s="155" t="s">
        <v>371</v>
      </c>
      <c r="B337" s="150" t="s">
        <v>420</v>
      </c>
      <c r="C337" s="156">
        <v>100</v>
      </c>
      <c r="D337" s="169">
        <f>'Прил 6'!G31</f>
        <v>23517000</v>
      </c>
      <c r="E337" s="169">
        <f>'Прил 6'!H31</f>
        <v>23517000</v>
      </c>
      <c r="F337" s="169">
        <f>'Прил 6'!I31</f>
        <v>23517000</v>
      </c>
    </row>
    <row r="338" spans="1:6" ht="42.75" customHeight="1">
      <c r="A338" s="155" t="s">
        <v>407</v>
      </c>
      <c r="B338" s="150" t="s">
        <v>420</v>
      </c>
      <c r="C338" s="156">
        <v>200</v>
      </c>
      <c r="D338" s="169">
        <f>'Прил 6'!G32</f>
        <v>169368</v>
      </c>
      <c r="E338" s="169">
        <f>'Прил 6'!H32</f>
        <v>169368</v>
      </c>
      <c r="F338" s="169">
        <f>'Прил 6'!I32</f>
        <v>169368</v>
      </c>
    </row>
    <row r="339" spans="1:6" ht="42.75" customHeight="1">
      <c r="A339" s="249" t="s">
        <v>421</v>
      </c>
      <c r="B339" s="150" t="s">
        <v>422</v>
      </c>
      <c r="C339" s="156"/>
      <c r="D339" s="169">
        <f>D340</f>
        <v>416445</v>
      </c>
      <c r="E339" s="169">
        <f>E340</f>
        <v>0</v>
      </c>
      <c r="F339" s="169">
        <f>F340</f>
        <v>0</v>
      </c>
    </row>
    <row r="340" spans="1:6" ht="81.75" customHeight="1">
      <c r="A340" s="155" t="s">
        <v>371</v>
      </c>
      <c r="B340" s="150" t="s">
        <v>422</v>
      </c>
      <c r="C340" s="156">
        <v>100</v>
      </c>
      <c r="D340" s="169">
        <f>'Прил 6'!G34</f>
        <v>416445</v>
      </c>
      <c r="E340" s="169">
        <f>'Прил 6'!H34</f>
        <v>0</v>
      </c>
      <c r="F340" s="169">
        <f>'Прил 6'!I34</f>
        <v>0</v>
      </c>
    </row>
    <row r="341" spans="1:7" ht="47.25" customHeight="1">
      <c r="A341" s="242" t="s">
        <v>374</v>
      </c>
      <c r="B341" s="144" t="s">
        <v>375</v>
      </c>
      <c r="C341" s="144"/>
      <c r="D341" s="247">
        <f>D342+D345</f>
        <v>1148620.03</v>
      </c>
      <c r="E341" s="247">
        <f>E342+E345</f>
        <v>660900</v>
      </c>
      <c r="F341" s="247">
        <f>F342+F345</f>
        <v>660900</v>
      </c>
      <c r="G341" s="153"/>
    </row>
    <row r="342" spans="1:6" ht="47.25" customHeight="1">
      <c r="A342" s="155" t="s">
        <v>376</v>
      </c>
      <c r="B342" s="150" t="s">
        <v>377</v>
      </c>
      <c r="C342" s="150"/>
      <c r="D342" s="169">
        <f aca="true" t="shared" si="41" ref="D342:F343">D343</f>
        <v>660900</v>
      </c>
      <c r="E342" s="169">
        <f t="shared" si="41"/>
        <v>660900</v>
      </c>
      <c r="F342" s="169">
        <f t="shared" si="41"/>
        <v>660900</v>
      </c>
    </row>
    <row r="343" spans="1:6" ht="43.5" customHeight="1">
      <c r="A343" s="155" t="s">
        <v>369</v>
      </c>
      <c r="B343" s="150" t="s">
        <v>378</v>
      </c>
      <c r="C343" s="150"/>
      <c r="D343" s="169">
        <f t="shared" si="41"/>
        <v>660900</v>
      </c>
      <c r="E343" s="169">
        <f t="shared" si="41"/>
        <v>660900</v>
      </c>
      <c r="F343" s="169">
        <f t="shared" si="41"/>
        <v>660900</v>
      </c>
    </row>
    <row r="344" spans="1:6" ht="87.75" customHeight="1">
      <c r="A344" s="155" t="s">
        <v>371</v>
      </c>
      <c r="B344" s="150" t="s">
        <v>378</v>
      </c>
      <c r="C344" s="150" t="s">
        <v>379</v>
      </c>
      <c r="D344" s="169">
        <f>'Прил 6'!G211</f>
        <v>660900</v>
      </c>
      <c r="E344" s="169">
        <f>'Прил 6'!H211</f>
        <v>660900</v>
      </c>
      <c r="F344" s="169">
        <f>'Прил 6'!I211</f>
        <v>660900</v>
      </c>
    </row>
    <row r="345" spans="1:6" ht="44.25" customHeight="1">
      <c r="A345" s="155" t="s">
        <v>380</v>
      </c>
      <c r="B345" s="150" t="s">
        <v>381</v>
      </c>
      <c r="C345" s="150"/>
      <c r="D345" s="169">
        <f aca="true" t="shared" si="42" ref="D345:F346">D346</f>
        <v>487720.03</v>
      </c>
      <c r="E345" s="169">
        <f t="shared" si="42"/>
        <v>0</v>
      </c>
      <c r="F345" s="169">
        <f t="shared" si="42"/>
        <v>0</v>
      </c>
    </row>
    <row r="346" spans="1:6" ht="45" customHeight="1">
      <c r="A346" s="155" t="s">
        <v>382</v>
      </c>
      <c r="B346" s="150" t="s">
        <v>383</v>
      </c>
      <c r="C346" s="150"/>
      <c r="D346" s="169">
        <f t="shared" si="42"/>
        <v>487720.03</v>
      </c>
      <c r="E346" s="169">
        <f t="shared" si="42"/>
        <v>0</v>
      </c>
      <c r="F346" s="169">
        <f t="shared" si="42"/>
        <v>0</v>
      </c>
    </row>
    <row r="347" spans="1:6" ht="82.5" customHeight="1">
      <c r="A347" s="155" t="s">
        <v>371</v>
      </c>
      <c r="B347" s="150" t="s">
        <v>383</v>
      </c>
      <c r="C347" s="150" t="s">
        <v>379</v>
      </c>
      <c r="D347" s="169">
        <f>'Прил 6'!G214</f>
        <v>487720.03</v>
      </c>
      <c r="E347" s="169">
        <f>'Прил 6'!H214</f>
        <v>0</v>
      </c>
      <c r="F347" s="169">
        <f>'Прил 6'!I214</f>
        <v>0</v>
      </c>
    </row>
    <row r="348" spans="1:7" ht="44.25" customHeight="1">
      <c r="A348" s="242" t="s">
        <v>384</v>
      </c>
      <c r="B348" s="144" t="s">
        <v>385</v>
      </c>
      <c r="C348" s="144"/>
      <c r="D348" s="247">
        <f>D349+D352+D355</f>
        <v>3816943.2</v>
      </c>
      <c r="E348" s="247">
        <f>E349+E352+E355</f>
        <v>3816943.2</v>
      </c>
      <c r="F348" s="247">
        <f>F349+F352+F355</f>
        <v>3816943.2</v>
      </c>
      <c r="G348" s="153"/>
    </row>
    <row r="349" spans="1:6" ht="37.5">
      <c r="A349" s="155" t="s">
        <v>386</v>
      </c>
      <c r="B349" s="150" t="s">
        <v>387</v>
      </c>
      <c r="C349" s="150"/>
      <c r="D349" s="169">
        <f aca="true" t="shared" si="43" ref="D349:F350">D350</f>
        <v>1647458</v>
      </c>
      <c r="E349" s="169">
        <f t="shared" si="43"/>
        <v>1647458</v>
      </c>
      <c r="F349" s="169">
        <f t="shared" si="43"/>
        <v>1647458</v>
      </c>
    </row>
    <row r="350" spans="1:6" ht="47.25" customHeight="1">
      <c r="A350" s="155" t="s">
        <v>369</v>
      </c>
      <c r="B350" s="150" t="s">
        <v>388</v>
      </c>
      <c r="C350" s="150"/>
      <c r="D350" s="169">
        <f t="shared" si="43"/>
        <v>1647458</v>
      </c>
      <c r="E350" s="169">
        <f t="shared" si="43"/>
        <v>1647458</v>
      </c>
      <c r="F350" s="169">
        <f t="shared" si="43"/>
        <v>1647458</v>
      </c>
    </row>
    <row r="351" spans="1:6" ht="85.5" customHeight="1">
      <c r="A351" s="155" t="s">
        <v>371</v>
      </c>
      <c r="B351" s="150" t="s">
        <v>388</v>
      </c>
      <c r="C351" s="150" t="s">
        <v>379</v>
      </c>
      <c r="D351" s="169">
        <f>'Прил 6'!G218</f>
        <v>1647458</v>
      </c>
      <c r="E351" s="169">
        <f>'Прил 6'!H218</f>
        <v>1647458</v>
      </c>
      <c r="F351" s="169">
        <f>'Прил 6'!I218</f>
        <v>1647458</v>
      </c>
    </row>
    <row r="352" spans="1:6" ht="40.5" customHeight="1">
      <c r="A352" s="155" t="s">
        <v>389</v>
      </c>
      <c r="B352" s="150" t="s">
        <v>390</v>
      </c>
      <c r="C352" s="150"/>
      <c r="D352" s="169">
        <f aca="true" t="shared" si="44" ref="D352:F353">D353</f>
        <v>1482713</v>
      </c>
      <c r="E352" s="169">
        <f t="shared" si="44"/>
        <v>1482713</v>
      </c>
      <c r="F352" s="169">
        <f t="shared" si="44"/>
        <v>1482713</v>
      </c>
    </row>
    <row r="353" spans="1:6" ht="45.75" customHeight="1">
      <c r="A353" s="155" t="s">
        <v>369</v>
      </c>
      <c r="B353" s="150" t="s">
        <v>391</v>
      </c>
      <c r="C353" s="150"/>
      <c r="D353" s="169">
        <f t="shared" si="44"/>
        <v>1482713</v>
      </c>
      <c r="E353" s="169">
        <f t="shared" si="44"/>
        <v>1482713</v>
      </c>
      <c r="F353" s="169">
        <f t="shared" si="44"/>
        <v>1482713</v>
      </c>
    </row>
    <row r="354" spans="1:6" ht="85.5" customHeight="1">
      <c r="A354" s="155" t="s">
        <v>371</v>
      </c>
      <c r="B354" s="150" t="s">
        <v>391</v>
      </c>
      <c r="C354" s="150" t="s">
        <v>379</v>
      </c>
      <c r="D354" s="169">
        <f>'Прил 6'!G221</f>
        <v>1482713</v>
      </c>
      <c r="E354" s="169">
        <f>'Прил 6'!H221</f>
        <v>1482713</v>
      </c>
      <c r="F354" s="169">
        <f>'Прил 6'!I221</f>
        <v>1482713</v>
      </c>
    </row>
    <row r="355" spans="1:6" ht="37.5">
      <c r="A355" s="155" t="s">
        <v>392</v>
      </c>
      <c r="B355" s="150" t="s">
        <v>393</v>
      </c>
      <c r="C355" s="150"/>
      <c r="D355" s="169">
        <f aca="true" t="shared" si="45" ref="D355:F356">D356</f>
        <v>686772.2</v>
      </c>
      <c r="E355" s="169">
        <f t="shared" si="45"/>
        <v>686772.2</v>
      </c>
      <c r="F355" s="169">
        <f t="shared" si="45"/>
        <v>686772.2</v>
      </c>
    </row>
    <row r="356" spans="1:6" ht="37.5">
      <c r="A356" s="155" t="s">
        <v>369</v>
      </c>
      <c r="B356" s="150" t="s">
        <v>394</v>
      </c>
      <c r="C356" s="150"/>
      <c r="D356" s="169">
        <f t="shared" si="45"/>
        <v>686772.2</v>
      </c>
      <c r="E356" s="169">
        <f t="shared" si="45"/>
        <v>686772.2</v>
      </c>
      <c r="F356" s="169">
        <f t="shared" si="45"/>
        <v>686772.2</v>
      </c>
    </row>
    <row r="357" spans="1:6" ht="84.75" customHeight="1">
      <c r="A357" s="155" t="s">
        <v>371</v>
      </c>
      <c r="B357" s="150" t="s">
        <v>394</v>
      </c>
      <c r="C357" s="150" t="s">
        <v>379</v>
      </c>
      <c r="D357" s="169">
        <f>'Прил 6'!G224</f>
        <v>686772.2</v>
      </c>
      <c r="E357" s="169">
        <f>'Прил 6'!H224</f>
        <v>686772.2</v>
      </c>
      <c r="F357" s="169">
        <f>'Прил 6'!I224</f>
        <v>686772.2</v>
      </c>
    </row>
    <row r="358" spans="1:7" ht="47.25" customHeight="1">
      <c r="A358" s="242" t="s">
        <v>901</v>
      </c>
      <c r="B358" s="144" t="s">
        <v>501</v>
      </c>
      <c r="C358" s="144"/>
      <c r="D358" s="247">
        <f>D359</f>
        <v>19245825.09</v>
      </c>
      <c r="E358" s="247">
        <f>E359</f>
        <v>18494519.78</v>
      </c>
      <c r="F358" s="247">
        <f>F359</f>
        <v>29093707.71</v>
      </c>
      <c r="G358" s="153"/>
    </row>
    <row r="359" spans="1:6" ht="37.5">
      <c r="A359" s="155" t="s">
        <v>502</v>
      </c>
      <c r="B359" s="150" t="s">
        <v>503</v>
      </c>
      <c r="C359" s="150"/>
      <c r="D359" s="169">
        <f>D360+D362</f>
        <v>19245825.09</v>
      </c>
      <c r="E359" s="169">
        <f>E360+E362</f>
        <v>18494519.78</v>
      </c>
      <c r="F359" s="169">
        <f>F360+F362</f>
        <v>29093707.71</v>
      </c>
    </row>
    <row r="360" spans="1:6" ht="124.5" customHeight="1">
      <c r="A360" s="155" t="s">
        <v>507</v>
      </c>
      <c r="B360" s="163" t="s">
        <v>508</v>
      </c>
      <c r="C360" s="162"/>
      <c r="D360" s="169">
        <f>D361</f>
        <v>680000</v>
      </c>
      <c r="E360" s="169">
        <f>E361</f>
        <v>0</v>
      </c>
      <c r="F360" s="169">
        <f>F361</f>
        <v>0</v>
      </c>
    </row>
    <row r="361" spans="1:6" ht="18.75">
      <c r="A361" s="158" t="s">
        <v>509</v>
      </c>
      <c r="B361" s="163" t="s">
        <v>508</v>
      </c>
      <c r="C361" s="162" t="s">
        <v>510</v>
      </c>
      <c r="D361" s="169">
        <f>'Прил 6'!G67</f>
        <v>680000</v>
      </c>
      <c r="E361" s="169">
        <f>'Прил 6'!H67</f>
        <v>0</v>
      </c>
      <c r="F361" s="169">
        <f>'Прил 6'!I67</f>
        <v>0</v>
      </c>
    </row>
    <row r="362" spans="1:6" ht="37.5">
      <c r="A362" s="155" t="s">
        <v>496</v>
      </c>
      <c r="B362" s="150" t="s">
        <v>504</v>
      </c>
      <c r="C362" s="150"/>
      <c r="D362" s="169">
        <f>D363+D364</f>
        <v>18565825.09</v>
      </c>
      <c r="E362" s="169">
        <f>E363+E364</f>
        <v>18494519.78</v>
      </c>
      <c r="F362" s="169">
        <f>F363+F364</f>
        <v>29093707.71</v>
      </c>
    </row>
    <row r="363" spans="1:6" ht="37.5">
      <c r="A363" s="155" t="s">
        <v>407</v>
      </c>
      <c r="B363" s="150" t="s">
        <v>504</v>
      </c>
      <c r="C363" s="150" t="s">
        <v>438</v>
      </c>
      <c r="D363" s="169">
        <f>'Прил 6'!G64</f>
        <v>404000</v>
      </c>
      <c r="E363" s="169">
        <f>'Прил 6'!H64</f>
        <v>500000</v>
      </c>
      <c r="F363" s="169">
        <f>'Прил 6'!I64</f>
        <v>500000</v>
      </c>
    </row>
    <row r="364" spans="1:6" ht="18.75">
      <c r="A364" s="155" t="s">
        <v>505</v>
      </c>
      <c r="B364" s="150" t="s">
        <v>504</v>
      </c>
      <c r="C364" s="156">
        <v>800</v>
      </c>
      <c r="D364" s="169">
        <f>'Прил 6'!G65+'Прил 6'!G309</f>
        <v>18161825.09</v>
      </c>
      <c r="E364" s="169">
        <f>'Прил 6'!H65+'Прил 6'!H309</f>
        <v>17994519.78</v>
      </c>
      <c r="F364" s="169">
        <f>'Прил 6'!I65+'Прил 6'!I309</f>
        <v>28593707.71</v>
      </c>
    </row>
    <row r="365" spans="1:7" ht="37.5">
      <c r="A365" s="242" t="s">
        <v>423</v>
      </c>
      <c r="B365" s="144" t="s">
        <v>424</v>
      </c>
      <c r="C365" s="246"/>
      <c r="D365" s="247">
        <f>D366</f>
        <v>3570578</v>
      </c>
      <c r="E365" s="247">
        <f>E366</f>
        <v>3985109</v>
      </c>
      <c r="F365" s="247">
        <f>F366</f>
        <v>4042209</v>
      </c>
      <c r="G365" s="153"/>
    </row>
    <row r="366" spans="1:6" ht="45.75" customHeight="1">
      <c r="A366" s="155" t="s">
        <v>425</v>
      </c>
      <c r="B366" s="150" t="s">
        <v>426</v>
      </c>
      <c r="C366" s="156"/>
      <c r="D366" s="169">
        <f>D367+D369+D371+D373+D375</f>
        <v>3570578</v>
      </c>
      <c r="E366" s="169">
        <f>E367+E369+E371+E373+E375</f>
        <v>3985109</v>
      </c>
      <c r="F366" s="169">
        <f>F367+F369+F371+F373+F375</f>
        <v>4042209</v>
      </c>
    </row>
    <row r="367" spans="1:6" ht="41.25" customHeight="1">
      <c r="A367" s="155" t="s">
        <v>797</v>
      </c>
      <c r="B367" s="150" t="s">
        <v>798</v>
      </c>
      <c r="C367" s="150"/>
      <c r="D367" s="169">
        <f>D368</f>
        <v>534029</v>
      </c>
      <c r="E367" s="169">
        <f>E368</f>
        <v>534029</v>
      </c>
      <c r="F367" s="169">
        <f>F368</f>
        <v>534029</v>
      </c>
    </row>
    <row r="368" spans="1:6" ht="45.75" customHeight="1">
      <c r="A368" s="155" t="s">
        <v>407</v>
      </c>
      <c r="B368" s="150" t="s">
        <v>798</v>
      </c>
      <c r="C368" s="150" t="s">
        <v>438</v>
      </c>
      <c r="D368" s="169">
        <f>'Прил 6'!G185</f>
        <v>534029</v>
      </c>
      <c r="E368" s="169">
        <f>'Прил 6'!H185</f>
        <v>534029</v>
      </c>
      <c r="F368" s="169">
        <f>'Прил 6'!I185</f>
        <v>534029</v>
      </c>
    </row>
    <row r="369" spans="1:6" ht="64.5" customHeight="1">
      <c r="A369" s="155" t="s">
        <v>511</v>
      </c>
      <c r="B369" s="150" t="s">
        <v>512</v>
      </c>
      <c r="C369" s="150"/>
      <c r="D369" s="169">
        <f>D370</f>
        <v>30580</v>
      </c>
      <c r="E369" s="169">
        <f>E370</f>
        <v>30580</v>
      </c>
      <c r="F369" s="169">
        <f>F370</f>
        <v>30580</v>
      </c>
    </row>
    <row r="370" spans="1:6" ht="85.5" customHeight="1">
      <c r="A370" s="155" t="s">
        <v>371</v>
      </c>
      <c r="B370" s="150" t="s">
        <v>512</v>
      </c>
      <c r="C370" s="150" t="s">
        <v>379</v>
      </c>
      <c r="D370" s="169">
        <f>'Прил 6'!G71</f>
        <v>30580</v>
      </c>
      <c r="E370" s="169">
        <f>'Прил 6'!H71</f>
        <v>30580</v>
      </c>
      <c r="F370" s="169">
        <f>'Прил 6'!I71</f>
        <v>30580</v>
      </c>
    </row>
    <row r="371" spans="1:6" ht="66.75" customHeight="1">
      <c r="A371" s="155" t="s">
        <v>427</v>
      </c>
      <c r="B371" s="150" t="s">
        <v>428</v>
      </c>
      <c r="C371" s="156"/>
      <c r="D371" s="169">
        <f>D372</f>
        <v>305800</v>
      </c>
      <c r="E371" s="169">
        <f>E372</f>
        <v>305800</v>
      </c>
      <c r="F371" s="169">
        <f>F372</f>
        <v>305800</v>
      </c>
    </row>
    <row r="372" spans="1:6" ht="86.25" customHeight="1">
      <c r="A372" s="155" t="s">
        <v>371</v>
      </c>
      <c r="B372" s="150" t="s">
        <v>428</v>
      </c>
      <c r="C372" s="156">
        <v>100</v>
      </c>
      <c r="D372" s="169">
        <f>'Прил 6'!G38</f>
        <v>305800</v>
      </c>
      <c r="E372" s="169">
        <f>'Прил 6'!H38</f>
        <v>305800</v>
      </c>
      <c r="F372" s="169">
        <f>'Прил 6'!I38</f>
        <v>305800</v>
      </c>
    </row>
    <row r="373" spans="1:6" ht="42.75" customHeight="1">
      <c r="A373" s="155" t="s">
        <v>513</v>
      </c>
      <c r="B373" s="150" t="s">
        <v>514</v>
      </c>
      <c r="C373" s="150"/>
      <c r="D373" s="169">
        <f>D374</f>
        <v>1150000</v>
      </c>
      <c r="E373" s="169">
        <f>E374</f>
        <v>1500000</v>
      </c>
      <c r="F373" s="169">
        <f>F374</f>
        <v>1500000</v>
      </c>
    </row>
    <row r="374" spans="1:6" ht="40.5" customHeight="1">
      <c r="A374" s="155" t="s">
        <v>407</v>
      </c>
      <c r="B374" s="150" t="s">
        <v>514</v>
      </c>
      <c r="C374" s="150" t="s">
        <v>438</v>
      </c>
      <c r="D374" s="169">
        <f>'Прил 6'!G73</f>
        <v>1150000</v>
      </c>
      <c r="E374" s="169">
        <f>'Прил 6'!H73</f>
        <v>1500000</v>
      </c>
      <c r="F374" s="169">
        <f>'Прил 6'!I73</f>
        <v>1500000</v>
      </c>
    </row>
    <row r="375" spans="1:6" ht="59.25" customHeight="1">
      <c r="A375" s="155" t="s">
        <v>902</v>
      </c>
      <c r="B375" s="150" t="s">
        <v>516</v>
      </c>
      <c r="C375" s="150"/>
      <c r="D375" s="169">
        <f>D376</f>
        <v>1550169</v>
      </c>
      <c r="E375" s="169">
        <f>E376</f>
        <v>1614700</v>
      </c>
      <c r="F375" s="169">
        <f>F376</f>
        <v>1671800</v>
      </c>
    </row>
    <row r="376" spans="1:6" ht="78.75" customHeight="1">
      <c r="A376" s="155" t="s">
        <v>371</v>
      </c>
      <c r="B376" s="150" t="s">
        <v>516</v>
      </c>
      <c r="C376" s="150" t="s">
        <v>379</v>
      </c>
      <c r="D376" s="169">
        <f>'Прил 6'!G75</f>
        <v>1550169</v>
      </c>
      <c r="E376" s="169">
        <f>'Прил 6'!H75</f>
        <v>1614700</v>
      </c>
      <c r="F376" s="169">
        <f>'Прил 6'!I75</f>
        <v>1671800</v>
      </c>
    </row>
    <row r="377" spans="1:7" ht="42" customHeight="1">
      <c r="A377" s="242" t="s">
        <v>517</v>
      </c>
      <c r="B377" s="144" t="s">
        <v>518</v>
      </c>
      <c r="C377" s="144"/>
      <c r="D377" s="247">
        <f aca="true" t="shared" si="46" ref="D377:F378">D378</f>
        <v>33952297.650000006</v>
      </c>
      <c r="E377" s="247">
        <f t="shared" si="46"/>
        <v>38538592</v>
      </c>
      <c r="F377" s="247">
        <f t="shared" si="46"/>
        <v>38851592</v>
      </c>
      <c r="G377" s="153"/>
    </row>
    <row r="378" spans="1:6" ht="42" customHeight="1">
      <c r="A378" s="155" t="s">
        <v>519</v>
      </c>
      <c r="B378" s="150" t="s">
        <v>520</v>
      </c>
      <c r="C378" s="150"/>
      <c r="D378" s="169">
        <f t="shared" si="46"/>
        <v>33952297.650000006</v>
      </c>
      <c r="E378" s="169">
        <f t="shared" si="46"/>
        <v>38538592</v>
      </c>
      <c r="F378" s="169">
        <f t="shared" si="46"/>
        <v>38851592</v>
      </c>
    </row>
    <row r="379" spans="1:6" ht="47.25" customHeight="1">
      <c r="A379" s="155" t="s">
        <v>521</v>
      </c>
      <c r="B379" s="150" t="s">
        <v>522</v>
      </c>
      <c r="C379" s="150"/>
      <c r="D379" s="169">
        <f>D380+D381+D382</f>
        <v>33952297.650000006</v>
      </c>
      <c r="E379" s="169">
        <f>E380+E381+E382</f>
        <v>38538592</v>
      </c>
      <c r="F379" s="169">
        <f>F380+F381+F382</f>
        <v>38851592</v>
      </c>
    </row>
    <row r="380" spans="1:6" ht="84" customHeight="1">
      <c r="A380" s="155" t="s">
        <v>371</v>
      </c>
      <c r="B380" s="150" t="s">
        <v>522</v>
      </c>
      <c r="C380" s="150" t="s">
        <v>379</v>
      </c>
      <c r="D380" s="169">
        <f>'Прил 6'!G79+'Прил 6'!G197</f>
        <v>26297960.89</v>
      </c>
      <c r="E380" s="169">
        <f>'Прил 6'!H79+'Прил 6'!H197</f>
        <v>26297960.89</v>
      </c>
      <c r="F380" s="169">
        <f>'Прил 6'!I79+'Прил 6'!I197</f>
        <v>26297960.89</v>
      </c>
    </row>
    <row r="381" spans="1:6" ht="40.5" customHeight="1">
      <c r="A381" s="155" t="s">
        <v>407</v>
      </c>
      <c r="B381" s="150" t="s">
        <v>522</v>
      </c>
      <c r="C381" s="150" t="s">
        <v>438</v>
      </c>
      <c r="D381" s="169">
        <f>'Прил 6'!G80</f>
        <v>7319716.92</v>
      </c>
      <c r="E381" s="169">
        <f>'Прил 6'!H80</f>
        <v>11897057.07</v>
      </c>
      <c r="F381" s="169">
        <f>'Прил 6'!I80</f>
        <v>12210057.07</v>
      </c>
    </row>
    <row r="382" spans="1:7" ht="27.75" customHeight="1">
      <c r="A382" s="182" t="s">
        <v>505</v>
      </c>
      <c r="B382" s="183" t="s">
        <v>522</v>
      </c>
      <c r="C382" s="183" t="s">
        <v>506</v>
      </c>
      <c r="D382" s="250">
        <f>'Прил 6'!G81</f>
        <v>334619.84</v>
      </c>
      <c r="E382" s="250">
        <f>'Прил 6'!H81</f>
        <v>343574.04</v>
      </c>
      <c r="F382" s="250">
        <f>'Прил 6'!I81</f>
        <v>343574.04</v>
      </c>
      <c r="G382" s="153"/>
    </row>
    <row r="383" ht="25.5" customHeight="1">
      <c r="D383" s="251"/>
    </row>
    <row r="386" ht="15.75">
      <c r="D386" s="251"/>
    </row>
    <row r="389" ht="15.75">
      <c r="D389" s="251"/>
    </row>
  </sheetData>
  <sheetProtection selectLockedCells="1" selectUnlockedCells="1"/>
  <mergeCells count="2">
    <mergeCell ref="D1:F1"/>
    <mergeCell ref="A3:F3"/>
  </mergeCells>
  <printOptions/>
  <pageMargins left="0.5902777777777778" right="0.11805555555555555" top="0.07847222222222222" bottom="0.19652777777777777" header="0.5118055555555555" footer="0.5118055555555555"/>
  <pageSetup horizontalDpi="300" verticalDpi="300" orientation="portrait" paperSize="9" scale="58" r:id="rId1"/>
</worksheet>
</file>

<file path=xl/worksheets/sheet8.xml><?xml version="1.0" encoding="utf-8"?>
<worksheet xmlns="http://schemas.openxmlformats.org/spreadsheetml/2006/main" xmlns:r="http://schemas.openxmlformats.org/officeDocument/2006/relationships">
  <dimension ref="B1:F21"/>
  <sheetViews>
    <sheetView view="pageBreakPreview" zoomScaleSheetLayoutView="100" zoomScalePageLayoutView="0" workbookViewId="0" topLeftCell="A1">
      <selection activeCell="C15" sqref="C15:D15"/>
    </sheetView>
  </sheetViews>
  <sheetFormatPr defaultColWidth="8.7109375" defaultRowHeight="12.75"/>
  <cols>
    <col min="1" max="1" width="5.140625" style="71" customWidth="1"/>
    <col min="2" max="2" width="9.57421875" style="71" customWidth="1"/>
    <col min="3" max="3" width="58.421875" style="71" customWidth="1"/>
    <col min="4" max="4" width="26.57421875" style="71" customWidth="1"/>
    <col min="5" max="5" width="25.140625" style="71" customWidth="1"/>
    <col min="6" max="6" width="24.57421875" style="71" customWidth="1"/>
    <col min="7" max="16384" width="8.7109375" style="71" customWidth="1"/>
  </cols>
  <sheetData>
    <row r="1" spans="4:5" ht="15" customHeight="1">
      <c r="D1" s="252"/>
      <c r="E1" s="252" t="s">
        <v>903</v>
      </c>
    </row>
    <row r="2" spans="4:6" ht="85.5" customHeight="1">
      <c r="D2" s="397" t="s">
        <v>904</v>
      </c>
      <c r="E2" s="397"/>
      <c r="F2" s="397"/>
    </row>
    <row r="5" spans="2:6" ht="45.75" customHeight="1">
      <c r="B5" s="390" t="s">
        <v>905</v>
      </c>
      <c r="C5" s="390"/>
      <c r="D5" s="390"/>
      <c r="E5" s="390"/>
      <c r="F5" s="390"/>
    </row>
    <row r="6" spans="2:4" ht="17.25" customHeight="1">
      <c r="B6" s="253"/>
      <c r="C6" s="253"/>
      <c r="D6" s="253"/>
    </row>
    <row r="7" spans="2:4" ht="20.25" customHeight="1">
      <c r="B7" s="253"/>
      <c r="C7" s="398" t="s">
        <v>906</v>
      </c>
      <c r="D7" s="398"/>
    </row>
    <row r="9" spans="2:6" ht="75">
      <c r="B9" s="353" t="s">
        <v>907</v>
      </c>
      <c r="C9" s="354" t="s">
        <v>908</v>
      </c>
      <c r="D9" s="355" t="s">
        <v>909</v>
      </c>
      <c r="E9" s="356" t="s">
        <v>910</v>
      </c>
      <c r="F9" s="357" t="s">
        <v>911</v>
      </c>
    </row>
    <row r="10" spans="2:6" ht="18.75">
      <c r="B10" s="358" t="s">
        <v>912</v>
      </c>
      <c r="C10" s="255" t="s">
        <v>913</v>
      </c>
      <c r="D10" s="256">
        <v>0</v>
      </c>
      <c r="E10" s="256">
        <v>0</v>
      </c>
      <c r="F10" s="359">
        <v>0</v>
      </c>
    </row>
    <row r="11" spans="2:6" ht="38.25" customHeight="1">
      <c r="B11" s="358" t="s">
        <v>914</v>
      </c>
      <c r="C11" s="257" t="s">
        <v>915</v>
      </c>
      <c r="D11" s="256">
        <v>0</v>
      </c>
      <c r="E11" s="256">
        <v>0</v>
      </c>
      <c r="F11" s="359">
        <v>0</v>
      </c>
    </row>
    <row r="12" spans="2:6" ht="18.75">
      <c r="B12" s="358" t="s">
        <v>916</v>
      </c>
      <c r="C12" s="255" t="s">
        <v>917</v>
      </c>
      <c r="D12" s="256">
        <v>0</v>
      </c>
      <c r="E12" s="256">
        <v>0</v>
      </c>
      <c r="F12" s="359">
        <v>0</v>
      </c>
    </row>
    <row r="13" spans="2:6" ht="18.75">
      <c r="B13" s="360"/>
      <c r="C13" s="361" t="s">
        <v>918</v>
      </c>
      <c r="D13" s="362">
        <f>SUM(D10:D12)</f>
        <v>0</v>
      </c>
      <c r="E13" s="362">
        <f>SUM(E10:E12)</f>
        <v>0</v>
      </c>
      <c r="F13" s="363">
        <f>SUM(F10:F12)</f>
        <v>0</v>
      </c>
    </row>
    <row r="15" spans="2:4" ht="20.25" customHeight="1">
      <c r="B15" s="253"/>
      <c r="C15" s="398" t="s">
        <v>919</v>
      </c>
      <c r="D15" s="398"/>
    </row>
    <row r="17" spans="2:6" ht="56.25">
      <c r="B17" s="353" t="s">
        <v>907</v>
      </c>
      <c r="C17" s="354" t="s">
        <v>908</v>
      </c>
      <c r="D17" s="355" t="s">
        <v>920</v>
      </c>
      <c r="E17" s="356" t="s">
        <v>921</v>
      </c>
      <c r="F17" s="357" t="s">
        <v>922</v>
      </c>
    </row>
    <row r="18" spans="2:6" ht="18.75">
      <c r="B18" s="358" t="s">
        <v>912</v>
      </c>
      <c r="C18" s="255" t="s">
        <v>913</v>
      </c>
      <c r="D18" s="256">
        <v>0</v>
      </c>
      <c r="E18" s="256">
        <v>0</v>
      </c>
      <c r="F18" s="359">
        <v>0</v>
      </c>
    </row>
    <row r="19" spans="2:6" ht="40.5" customHeight="1">
      <c r="B19" s="358" t="s">
        <v>914</v>
      </c>
      <c r="C19" s="257" t="s">
        <v>915</v>
      </c>
      <c r="D19" s="256">
        <v>0</v>
      </c>
      <c r="E19" s="256">
        <v>0</v>
      </c>
      <c r="F19" s="359">
        <v>0</v>
      </c>
    </row>
    <row r="20" spans="2:6" ht="18.75">
      <c r="B20" s="358" t="s">
        <v>916</v>
      </c>
      <c r="C20" s="255" t="s">
        <v>917</v>
      </c>
      <c r="D20" s="256">
        <v>0</v>
      </c>
      <c r="E20" s="256">
        <v>0</v>
      </c>
      <c r="F20" s="359">
        <v>0</v>
      </c>
    </row>
    <row r="21" spans="2:6" ht="18.75">
      <c r="B21" s="360"/>
      <c r="C21" s="361" t="s">
        <v>918</v>
      </c>
      <c r="D21" s="362">
        <f>SUM(D18:D20)</f>
        <v>0</v>
      </c>
      <c r="E21" s="362">
        <f>SUM(E18:E20)</f>
        <v>0</v>
      </c>
      <c r="F21" s="363">
        <f>SUM(F18:F20)</f>
        <v>0</v>
      </c>
    </row>
  </sheetData>
  <sheetProtection selectLockedCells="1" selectUnlockedCells="1"/>
  <mergeCells count="4">
    <mergeCell ref="D2:F2"/>
    <mergeCell ref="B5:F5"/>
    <mergeCell ref="C7:D7"/>
    <mergeCell ref="C15:D15"/>
  </mergeCells>
  <printOptions/>
  <pageMargins left="0.7" right="0.7" top="0.75" bottom="0.75" header="0.5118055555555555" footer="0.5118055555555555"/>
  <pageSetup horizontalDpi="300" verticalDpi="300" orientation="portrait" paperSize="9" scale="59" r:id="rId1"/>
</worksheet>
</file>

<file path=xl/worksheets/sheet9.xml><?xml version="1.0" encoding="utf-8"?>
<worksheet xmlns="http://schemas.openxmlformats.org/spreadsheetml/2006/main" xmlns:r="http://schemas.openxmlformats.org/officeDocument/2006/relationships">
  <dimension ref="B1:I16"/>
  <sheetViews>
    <sheetView view="pageBreakPreview" zoomScaleSheetLayoutView="100" zoomScalePageLayoutView="0" workbookViewId="0" topLeftCell="A13">
      <selection activeCell="E12" sqref="E12"/>
    </sheetView>
  </sheetViews>
  <sheetFormatPr defaultColWidth="8.7109375" defaultRowHeight="12.75"/>
  <cols>
    <col min="1" max="1" width="3.140625" style="259" customWidth="1"/>
    <col min="2" max="2" width="10.140625" style="260" customWidth="1"/>
    <col min="3" max="3" width="19.28125" style="260" customWidth="1"/>
    <col min="4" max="4" width="18.7109375" style="260" customWidth="1"/>
    <col min="5" max="6" width="32.28125" style="260" customWidth="1"/>
    <col min="7" max="7" width="19.00390625" style="260" customWidth="1"/>
    <col min="8" max="8" width="15.421875" style="260" customWidth="1"/>
    <col min="9" max="9" width="18.140625" style="259" customWidth="1"/>
    <col min="10" max="16384" width="8.7109375" style="259" customWidth="1"/>
  </cols>
  <sheetData>
    <row r="1" spans="6:9" ht="18.75">
      <c r="F1" s="403" t="s">
        <v>923</v>
      </c>
      <c r="G1" s="403"/>
      <c r="H1" s="403"/>
      <c r="I1" s="261"/>
    </row>
    <row r="2" spans="6:9" ht="98.25" customHeight="1">
      <c r="F2" s="398" t="s">
        <v>924</v>
      </c>
      <c r="G2" s="398"/>
      <c r="H2" s="398"/>
      <c r="I2" s="262"/>
    </row>
    <row r="5" spans="2:8" ht="39.75" customHeight="1">
      <c r="B5" s="390" t="s">
        <v>925</v>
      </c>
      <c r="C5" s="390"/>
      <c r="D5" s="390"/>
      <c r="E5" s="390"/>
      <c r="F5" s="390"/>
      <c r="G5" s="390"/>
      <c r="H5" s="390"/>
    </row>
    <row r="7" spans="2:8" ht="18.75">
      <c r="B7" s="263" t="s">
        <v>926</v>
      </c>
      <c r="C7" s="263"/>
      <c r="D7" s="263"/>
      <c r="E7" s="263"/>
      <c r="F7" s="263"/>
      <c r="G7" s="263"/>
      <c r="H7" s="263"/>
    </row>
    <row r="8" spans="2:8" ht="56.25">
      <c r="B8" s="364" t="s">
        <v>907</v>
      </c>
      <c r="C8" s="356" t="s">
        <v>927</v>
      </c>
      <c r="D8" s="356" t="s">
        <v>928</v>
      </c>
      <c r="E8" s="356" t="s">
        <v>929</v>
      </c>
      <c r="F8" s="356" t="s">
        <v>930</v>
      </c>
      <c r="G8" s="356" t="s">
        <v>931</v>
      </c>
      <c r="H8" s="365" t="s">
        <v>932</v>
      </c>
    </row>
    <row r="9" spans="2:8" ht="15.75">
      <c r="B9" s="366">
        <v>1</v>
      </c>
      <c r="C9" s="264">
        <v>2</v>
      </c>
      <c r="D9" s="264">
        <v>3</v>
      </c>
      <c r="E9" s="264">
        <v>4</v>
      </c>
      <c r="F9" s="264">
        <v>5</v>
      </c>
      <c r="G9" s="264">
        <v>6</v>
      </c>
      <c r="H9" s="367">
        <v>7</v>
      </c>
    </row>
    <row r="10" spans="2:8" ht="15.75">
      <c r="B10" s="366" t="s">
        <v>933</v>
      </c>
      <c r="C10" s="264" t="s">
        <v>933</v>
      </c>
      <c r="D10" s="264" t="s">
        <v>933</v>
      </c>
      <c r="E10" s="264" t="s">
        <v>933</v>
      </c>
      <c r="F10" s="264" t="s">
        <v>933</v>
      </c>
      <c r="G10" s="264" t="s">
        <v>933</v>
      </c>
      <c r="H10" s="367" t="s">
        <v>933</v>
      </c>
    </row>
    <row r="11" spans="2:8" ht="15.75">
      <c r="B11" s="368" t="s">
        <v>933</v>
      </c>
      <c r="C11" s="369" t="s">
        <v>933</v>
      </c>
      <c r="D11" s="369" t="s">
        <v>933</v>
      </c>
      <c r="E11" s="369" t="s">
        <v>933</v>
      </c>
      <c r="F11" s="369" t="s">
        <v>933</v>
      </c>
      <c r="G11" s="369" t="s">
        <v>933</v>
      </c>
      <c r="H11" s="370" t="s">
        <v>933</v>
      </c>
    </row>
    <row r="12" spans="2:8" ht="15.75">
      <c r="B12" s="265"/>
      <c r="C12" s="265"/>
      <c r="D12" s="265"/>
      <c r="E12" s="265"/>
      <c r="F12" s="265"/>
      <c r="G12" s="265"/>
      <c r="H12" s="265"/>
    </row>
    <row r="14" spans="2:8" ht="42" customHeight="1">
      <c r="B14" s="404" t="s">
        <v>934</v>
      </c>
      <c r="C14" s="404"/>
      <c r="D14" s="404"/>
      <c r="E14" s="404"/>
      <c r="F14" s="404"/>
      <c r="G14" s="404"/>
      <c r="H14" s="404"/>
    </row>
    <row r="15" spans="2:8" ht="96" customHeight="1">
      <c r="B15" s="405" t="s">
        <v>935</v>
      </c>
      <c r="C15" s="406"/>
      <c r="D15" s="406"/>
      <c r="E15" s="371" t="s">
        <v>936</v>
      </c>
      <c r="F15" s="371" t="s">
        <v>937</v>
      </c>
      <c r="G15" s="407" t="s">
        <v>938</v>
      </c>
      <c r="H15" s="408"/>
    </row>
    <row r="16" spans="2:8" ht="42" customHeight="1">
      <c r="B16" s="399" t="s">
        <v>939</v>
      </c>
      <c r="C16" s="400"/>
      <c r="D16" s="400"/>
      <c r="E16" s="372" t="s">
        <v>933</v>
      </c>
      <c r="F16" s="372" t="s">
        <v>933</v>
      </c>
      <c r="G16" s="401" t="s">
        <v>933</v>
      </c>
      <c r="H16" s="402"/>
    </row>
  </sheetData>
  <sheetProtection selectLockedCells="1" selectUnlockedCells="1"/>
  <mergeCells count="8">
    <mergeCell ref="B16:D16"/>
    <mergeCell ref="G16:H16"/>
    <mergeCell ref="F1:H1"/>
    <mergeCell ref="F2:H2"/>
    <mergeCell ref="B5:H5"/>
    <mergeCell ref="B14:H14"/>
    <mergeCell ref="B15:D15"/>
    <mergeCell ref="G15:H15"/>
  </mergeCells>
  <printOptions/>
  <pageMargins left="0.7" right="0.7" top="0.75" bottom="0.75" header="0.5118055555555555" footer="0.5118055555555555"/>
  <pageSetup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RUSS</cp:lastModifiedBy>
  <cp:lastPrinted>2019-11-14T07:57:31Z</cp:lastPrinted>
  <dcterms:modified xsi:type="dcterms:W3CDTF">2019-11-14T14:30:15Z</dcterms:modified>
  <cp:category/>
  <cp:version/>
  <cp:contentType/>
  <cp:contentStatus/>
</cp:coreProperties>
</file>